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cnjjusbr-my.sharepoint.com/personal/fernando_alencar_cnj_jus_br/Documents/Documentos/CNJ/Plano de Contratações Anual/PLOA/PLOA 2025/PCA/v1.2/"/>
    </mc:Choice>
  </mc:AlternateContent>
  <xr:revisionPtr revIDLastSave="7" documentId="8_{A544943B-15F6-44D6-966A-BAFB9AAA8733}" xr6:coauthVersionLast="47" xr6:coauthVersionMax="47" xr10:uidLastSave="{FC584CED-B81B-411C-A08D-A402AFBA0B68}"/>
  <bookViews>
    <workbookView xWindow="28680" yWindow="-120" windowWidth="29040" windowHeight="15840" xr2:uid="{00000000-000D-0000-FFFF-FFFF00000000}"/>
  </bookViews>
  <sheets>
    <sheet name="PCA" sheetId="2" r:id="rId1"/>
    <sheet name="Resumo por unidade" sheetId="3" r:id="rId2"/>
  </sheets>
  <definedNames>
    <definedName name="_xlnm._FilterDatabase" localSheetId="0" hidden="1">PCA!$B$8:$T$205</definedName>
    <definedName name="_xlnm._FilterDatabase" localSheetId="1" hidden="1">'Resumo por unidade'!$H$23:$K$200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3" l="1"/>
  <c r="K29" i="3" s="1"/>
  <c r="I193" i="3" l="1"/>
  <c r="K193" i="3" s="1"/>
  <c r="I194" i="3"/>
  <c r="K194" i="3" s="1"/>
  <c r="I195" i="3"/>
  <c r="K195" i="3" s="1"/>
  <c r="I196" i="3"/>
  <c r="K196" i="3" s="1"/>
  <c r="I197" i="3"/>
  <c r="K197" i="3" s="1"/>
  <c r="I198" i="3"/>
  <c r="K198" i="3" s="1"/>
  <c r="I199" i="3"/>
  <c r="K199" i="3" s="1"/>
  <c r="I200" i="3"/>
  <c r="K200" i="3" s="1"/>
  <c r="I205" i="2"/>
  <c r="I192" i="3" s="1"/>
  <c r="K192" i="3" s="1"/>
  <c r="I201" i="2"/>
  <c r="I200" i="2"/>
  <c r="I199" i="2"/>
  <c r="I192" i="2"/>
  <c r="I191" i="2"/>
  <c r="I190" i="2"/>
  <c r="I189" i="2"/>
  <c r="I187" i="2"/>
  <c r="I186" i="2"/>
  <c r="I184" i="2" l="1"/>
  <c r="I183" i="2"/>
  <c r="I182" i="2"/>
  <c r="I150" i="2"/>
  <c r="I144" i="2"/>
  <c r="I114" i="2"/>
  <c r="I113" i="2"/>
  <c r="I112" i="2"/>
  <c r="I110" i="2"/>
  <c r="I184" i="3" l="1"/>
  <c r="K184" i="3" s="1"/>
  <c r="I185" i="3"/>
  <c r="K185" i="3" s="1"/>
  <c r="I186" i="3"/>
  <c r="K186" i="3" s="1"/>
  <c r="I187" i="3"/>
  <c r="K187" i="3" s="1"/>
  <c r="I188" i="3"/>
  <c r="K188" i="3" s="1"/>
  <c r="I190" i="3"/>
  <c r="K190" i="3" s="1"/>
  <c r="I191" i="3"/>
  <c r="K191" i="3" s="1"/>
  <c r="I178" i="3"/>
  <c r="K178" i="3" s="1"/>
  <c r="I179" i="3"/>
  <c r="K179" i="3" s="1"/>
  <c r="I180" i="3"/>
  <c r="K180" i="3" s="1"/>
  <c r="I181" i="3"/>
  <c r="K181" i="3" s="1"/>
  <c r="I182" i="3"/>
  <c r="K182" i="3" s="1"/>
  <c r="I183" i="3"/>
  <c r="K183" i="3" s="1"/>
  <c r="I45" i="3"/>
  <c r="K45" i="3" s="1"/>
  <c r="I48" i="3"/>
  <c r="K48" i="3" s="1"/>
  <c r="I50" i="3"/>
  <c r="K50" i="3" s="1"/>
  <c r="I177" i="3"/>
  <c r="K177" i="3" s="1"/>
  <c r="I176" i="3"/>
  <c r="K176" i="3" s="1"/>
  <c r="I175" i="3"/>
  <c r="K175" i="3" s="1"/>
  <c r="I174" i="3"/>
  <c r="K174" i="3" s="1"/>
  <c r="I173" i="3"/>
  <c r="K173" i="3" s="1"/>
  <c r="I172" i="3"/>
  <c r="K172" i="3" s="1"/>
  <c r="I171" i="3"/>
  <c r="K171" i="3" s="1"/>
  <c r="I170" i="3"/>
  <c r="K170" i="3" s="1"/>
  <c r="I169" i="3"/>
  <c r="K169" i="3" s="1"/>
  <c r="I168" i="3"/>
  <c r="K168" i="3" s="1"/>
  <c r="I167" i="3"/>
  <c r="K167" i="3" s="1"/>
  <c r="I166" i="3"/>
  <c r="K166" i="3" s="1"/>
  <c r="I165" i="3"/>
  <c r="K165" i="3" s="1"/>
  <c r="I164" i="3"/>
  <c r="K164" i="3" s="1"/>
  <c r="I163" i="3"/>
  <c r="K163" i="3" s="1"/>
  <c r="I162" i="3"/>
  <c r="K162" i="3" s="1"/>
  <c r="I161" i="3"/>
  <c r="K161" i="3" s="1"/>
  <c r="I160" i="3"/>
  <c r="K160" i="3" s="1"/>
  <c r="I159" i="3"/>
  <c r="K159" i="3" s="1"/>
  <c r="I158" i="3"/>
  <c r="K158" i="3" s="1"/>
  <c r="I157" i="3"/>
  <c r="K157" i="3" s="1"/>
  <c r="I156" i="3"/>
  <c r="K156" i="3" s="1"/>
  <c r="I155" i="3"/>
  <c r="K155" i="3" s="1"/>
  <c r="I154" i="3"/>
  <c r="K154" i="3" s="1"/>
  <c r="I153" i="3"/>
  <c r="K153" i="3" s="1"/>
  <c r="I152" i="3"/>
  <c r="K152" i="3" s="1"/>
  <c r="I151" i="3"/>
  <c r="K151" i="3" s="1"/>
  <c r="I150" i="3"/>
  <c r="K150" i="3" s="1"/>
  <c r="I149" i="3"/>
  <c r="K149" i="3" s="1"/>
  <c r="I148" i="3"/>
  <c r="K148" i="3" s="1"/>
  <c r="I147" i="3"/>
  <c r="K147" i="3" s="1"/>
  <c r="I146" i="3"/>
  <c r="K146" i="3" s="1"/>
  <c r="I145" i="3"/>
  <c r="K145" i="3" s="1"/>
  <c r="I144" i="3"/>
  <c r="K144" i="3" s="1"/>
  <c r="I143" i="3"/>
  <c r="K143" i="3" s="1"/>
  <c r="I142" i="3"/>
  <c r="K142" i="3" s="1"/>
  <c r="I141" i="3"/>
  <c r="K141" i="3" s="1"/>
  <c r="I140" i="3"/>
  <c r="K140" i="3" s="1"/>
  <c r="I139" i="3"/>
  <c r="K139" i="3" s="1"/>
  <c r="I138" i="3"/>
  <c r="K138" i="3" s="1"/>
  <c r="I137" i="3"/>
  <c r="K137" i="3" s="1"/>
  <c r="I136" i="3"/>
  <c r="K136" i="3" s="1"/>
  <c r="I135" i="3"/>
  <c r="K135" i="3" s="1"/>
  <c r="I134" i="3"/>
  <c r="K134" i="3" s="1"/>
  <c r="I133" i="3"/>
  <c r="K133" i="3" s="1"/>
  <c r="I132" i="3"/>
  <c r="K132" i="3" s="1"/>
  <c r="I131" i="3"/>
  <c r="K131" i="3" s="1"/>
  <c r="I130" i="3"/>
  <c r="K130" i="3" s="1"/>
  <c r="I129" i="3"/>
  <c r="K129" i="3" s="1"/>
  <c r="I128" i="3"/>
  <c r="K128" i="3" s="1"/>
  <c r="I127" i="3"/>
  <c r="K127" i="3" s="1"/>
  <c r="I126" i="3"/>
  <c r="K126" i="3" s="1"/>
  <c r="I125" i="3"/>
  <c r="K125" i="3" s="1"/>
  <c r="I124" i="3"/>
  <c r="K124" i="3" s="1"/>
  <c r="I123" i="3"/>
  <c r="K123" i="3" s="1"/>
  <c r="I122" i="3"/>
  <c r="K122" i="3" s="1"/>
  <c r="I121" i="3"/>
  <c r="K121" i="3" s="1"/>
  <c r="I120" i="3"/>
  <c r="K120" i="3" s="1"/>
  <c r="I119" i="3"/>
  <c r="K119" i="3" s="1"/>
  <c r="I118" i="3"/>
  <c r="K118" i="3" s="1"/>
  <c r="I117" i="3"/>
  <c r="K117" i="3" s="1"/>
  <c r="I116" i="3"/>
  <c r="K116" i="3" s="1"/>
  <c r="I115" i="3"/>
  <c r="K115" i="3" s="1"/>
  <c r="I114" i="3"/>
  <c r="K114" i="3" s="1"/>
  <c r="I113" i="3"/>
  <c r="K113" i="3" s="1"/>
  <c r="I112" i="3"/>
  <c r="K112" i="3" s="1"/>
  <c r="I111" i="3"/>
  <c r="K111" i="3" s="1"/>
  <c r="I110" i="3"/>
  <c r="K110" i="3" s="1"/>
  <c r="I109" i="3"/>
  <c r="K109" i="3" s="1"/>
  <c r="I108" i="3"/>
  <c r="K108" i="3" s="1"/>
  <c r="I107" i="3"/>
  <c r="K107" i="3" s="1"/>
  <c r="I106" i="3"/>
  <c r="K106" i="3" s="1"/>
  <c r="I105" i="3"/>
  <c r="K105" i="3" s="1"/>
  <c r="I104" i="3"/>
  <c r="K104" i="3" s="1"/>
  <c r="I103" i="3"/>
  <c r="K103" i="3" s="1"/>
  <c r="I102" i="3"/>
  <c r="K102" i="3" s="1"/>
  <c r="I101" i="3"/>
  <c r="K101" i="3" s="1"/>
  <c r="I100" i="3"/>
  <c r="K100" i="3" s="1"/>
  <c r="I99" i="3"/>
  <c r="K99" i="3" s="1"/>
  <c r="I98" i="3"/>
  <c r="K98" i="3" s="1"/>
  <c r="I97" i="3"/>
  <c r="K97" i="3" s="1"/>
  <c r="I96" i="3"/>
  <c r="K96" i="3" s="1"/>
  <c r="I95" i="3"/>
  <c r="K95" i="3" s="1"/>
  <c r="I94" i="3"/>
  <c r="K94" i="3" s="1"/>
  <c r="I93" i="3"/>
  <c r="K93" i="3" s="1"/>
  <c r="I92" i="3"/>
  <c r="K92" i="3" s="1"/>
  <c r="I91" i="3"/>
  <c r="K91" i="3" s="1"/>
  <c r="I89" i="3"/>
  <c r="K89" i="3" s="1"/>
  <c r="I88" i="3"/>
  <c r="K88" i="3" s="1"/>
  <c r="I87" i="3"/>
  <c r="K87" i="3" s="1"/>
  <c r="I86" i="3"/>
  <c r="K86" i="3" s="1"/>
  <c r="I84" i="3"/>
  <c r="K84" i="3" s="1"/>
  <c r="I83" i="3"/>
  <c r="K83" i="3" s="1"/>
  <c r="I82" i="3"/>
  <c r="K82" i="3" s="1"/>
  <c r="I81" i="3"/>
  <c r="K81" i="3" s="1"/>
  <c r="I80" i="3"/>
  <c r="K80" i="3" s="1"/>
  <c r="I79" i="3"/>
  <c r="K79" i="3" s="1"/>
  <c r="I78" i="3"/>
  <c r="K78" i="3" s="1"/>
  <c r="I77" i="3"/>
  <c r="K77" i="3" s="1"/>
  <c r="I76" i="3"/>
  <c r="K76" i="3" s="1"/>
  <c r="I75" i="3"/>
  <c r="K75" i="3" s="1"/>
  <c r="I74" i="3"/>
  <c r="K74" i="3" s="1"/>
  <c r="I73" i="3"/>
  <c r="K73" i="3" s="1"/>
  <c r="I72" i="3"/>
  <c r="K72" i="3" s="1"/>
  <c r="I71" i="3"/>
  <c r="K71" i="3" s="1"/>
  <c r="I70" i="3"/>
  <c r="K70" i="3" s="1"/>
  <c r="I69" i="3"/>
  <c r="K69" i="3" s="1"/>
  <c r="I68" i="3"/>
  <c r="K68" i="3" s="1"/>
  <c r="I67" i="3"/>
  <c r="K67" i="3" s="1"/>
  <c r="I66" i="3"/>
  <c r="K66" i="3" s="1"/>
  <c r="I65" i="3"/>
  <c r="K65" i="3" s="1"/>
  <c r="I64" i="3"/>
  <c r="K64" i="3" s="1"/>
  <c r="I63" i="3"/>
  <c r="K63" i="3" s="1"/>
  <c r="I62" i="3"/>
  <c r="K62" i="3" s="1"/>
  <c r="I61" i="3"/>
  <c r="K61" i="3" s="1"/>
  <c r="I60" i="3"/>
  <c r="K60" i="3" s="1"/>
  <c r="I59" i="3"/>
  <c r="K59" i="3" s="1"/>
  <c r="I58" i="3"/>
  <c r="K58" i="3" s="1"/>
  <c r="I57" i="3"/>
  <c r="K57" i="3" s="1"/>
  <c r="I56" i="3"/>
  <c r="K56" i="3" s="1"/>
  <c r="I55" i="3"/>
  <c r="K55" i="3" s="1"/>
  <c r="I54" i="3"/>
  <c r="K54" i="3" s="1"/>
  <c r="I53" i="3"/>
  <c r="K53" i="3" s="1"/>
  <c r="I52" i="3"/>
  <c r="K52" i="3" s="1"/>
  <c r="I51" i="3"/>
  <c r="K51" i="3" s="1"/>
  <c r="I49" i="3"/>
  <c r="K49" i="3" s="1"/>
  <c r="I47" i="3"/>
  <c r="K47" i="3" s="1"/>
  <c r="I46" i="3"/>
  <c r="K46" i="3" s="1"/>
  <c r="I44" i="3"/>
  <c r="K44" i="3" s="1"/>
  <c r="I43" i="3"/>
  <c r="K43" i="3" s="1"/>
  <c r="I42" i="3"/>
  <c r="K42" i="3" s="1"/>
  <c r="I41" i="3"/>
  <c r="K41" i="3" s="1"/>
  <c r="I40" i="3"/>
  <c r="K40" i="3" s="1"/>
  <c r="I39" i="3"/>
  <c r="K39" i="3" s="1"/>
  <c r="I38" i="3"/>
  <c r="K38" i="3" s="1"/>
  <c r="I37" i="3"/>
  <c r="K37" i="3" s="1"/>
  <c r="I36" i="3"/>
  <c r="K36" i="3" s="1"/>
  <c r="I35" i="3"/>
  <c r="K35" i="3" s="1"/>
  <c r="I34" i="3"/>
  <c r="K34" i="3" s="1"/>
  <c r="I33" i="3"/>
  <c r="K33" i="3" s="1"/>
  <c r="I32" i="3"/>
  <c r="K32" i="3" s="1"/>
  <c r="I31" i="3"/>
  <c r="K31" i="3" s="1"/>
  <c r="I30" i="3"/>
  <c r="K30" i="3" s="1"/>
  <c r="I28" i="3"/>
  <c r="K28" i="3" s="1"/>
  <c r="I27" i="3"/>
  <c r="K27" i="3" s="1"/>
  <c r="I25" i="3"/>
  <c r="K25" i="3" s="1"/>
  <c r="I24" i="3"/>
  <c r="I26" i="3"/>
  <c r="K26" i="3" s="1"/>
  <c r="D12" i="3"/>
  <c r="D11" i="3"/>
  <c r="D10" i="3"/>
  <c r="D9" i="3"/>
  <c r="D8" i="3"/>
  <c r="D6" i="3"/>
  <c r="D28" i="3"/>
  <c r="D27" i="3"/>
  <c r="D26" i="3"/>
  <c r="D25" i="3"/>
  <c r="D24" i="3"/>
  <c r="D23" i="3"/>
  <c r="D22" i="3"/>
  <c r="D21" i="3"/>
  <c r="D20" i="3"/>
  <c r="D19" i="3"/>
  <c r="D18" i="3"/>
  <c r="E28" i="3"/>
  <c r="E27" i="3"/>
  <c r="E26" i="3"/>
  <c r="E25" i="3"/>
  <c r="E24" i="3"/>
  <c r="E23" i="3"/>
  <c r="E22" i="3"/>
  <c r="E21" i="3"/>
  <c r="E20" i="3"/>
  <c r="E19" i="3"/>
  <c r="E18" i="3"/>
  <c r="E17" i="3"/>
  <c r="E12" i="3"/>
  <c r="E11" i="3"/>
  <c r="E10" i="3"/>
  <c r="E9" i="3"/>
  <c r="E8" i="3"/>
  <c r="E7" i="3"/>
  <c r="J6" i="3"/>
  <c r="I6" i="3"/>
  <c r="E6" i="3"/>
  <c r="K24" i="3" l="1"/>
  <c r="F21" i="3"/>
  <c r="F25" i="3"/>
  <c r="I4" i="3"/>
  <c r="E4" i="3"/>
  <c r="F23" i="3"/>
  <c r="E15" i="3"/>
  <c r="F18" i="3"/>
  <c r="F22" i="3"/>
  <c r="F26" i="3"/>
  <c r="F9" i="3"/>
  <c r="F12" i="3"/>
  <c r="F8" i="3"/>
  <c r="F10" i="3"/>
  <c r="F11" i="3"/>
  <c r="F6" i="3"/>
  <c r="F20" i="3"/>
  <c r="F24" i="3"/>
  <c r="F27" i="3"/>
  <c r="F28" i="3"/>
  <c r="E13" i="3"/>
  <c r="F19" i="3"/>
  <c r="J4" i="3" l="1"/>
  <c r="I73" i="2" l="1"/>
  <c r="I70" i="2"/>
  <c r="I69" i="2"/>
  <c r="I63" i="2"/>
  <c r="I103" i="2"/>
  <c r="I102" i="2"/>
  <c r="I85" i="3" s="1"/>
  <c r="I189" i="3" l="1"/>
  <c r="K189" i="3" s="1"/>
  <c r="K85" i="3"/>
  <c r="D17" i="3"/>
  <c r="F17" i="3" s="1"/>
  <c r="I90" i="3"/>
  <c r="K90" i="3" s="1"/>
  <c r="D7" i="3"/>
  <c r="I7" i="2"/>
  <c r="I22" i="3" l="1"/>
  <c r="D13" i="3"/>
  <c r="F13" i="3" s="1"/>
  <c r="F7" i="3"/>
  <c r="D15" i="3"/>
  <c r="D4" i="3" l="1"/>
</calcChain>
</file>

<file path=xl/sharedStrings.xml><?xml version="1.0" encoding="utf-8"?>
<sst xmlns="http://schemas.openxmlformats.org/spreadsheetml/2006/main" count="3251" uniqueCount="889">
  <si>
    <t>CONSELHO NACIONAL DE JUSTIÇA</t>
  </si>
  <si>
    <t>PROPOSTA ORÇAMENTÁRIA 2025</t>
  </si>
  <si>
    <t>AÇÕES DISCRICIONÁRIAS 2025</t>
  </si>
  <si>
    <t>Item PCA</t>
  </si>
  <si>
    <t>Ação orçamentária</t>
  </si>
  <si>
    <t>Plano Orçamentário</t>
  </si>
  <si>
    <t>Grupo de natureza de despesa</t>
  </si>
  <si>
    <t>Natureza de despesa detalhada</t>
  </si>
  <si>
    <t>Unidade</t>
  </si>
  <si>
    <t>Demanda</t>
  </si>
  <si>
    <t>Captação 2025</t>
  </si>
  <si>
    <t>Justificativa</t>
  </si>
  <si>
    <t>UGR</t>
  </si>
  <si>
    <t>Alinhamento Estratégico</t>
  </si>
  <si>
    <t>Nova demanda?</t>
  </si>
  <si>
    <t>Gasto continuado?</t>
  </si>
  <si>
    <t>Tipo de contratação</t>
  </si>
  <si>
    <t>Processo SEI</t>
  </si>
  <si>
    <t>Nº do contrato, ata de registro de preço ou nota de empenho</t>
  </si>
  <si>
    <t>Data de referência</t>
  </si>
  <si>
    <t>Complexidade da contratação</t>
  </si>
  <si>
    <t>Classificação CATMAT / CATSER</t>
  </si>
  <si>
    <t>21BH</t>
  </si>
  <si>
    <t>0001</t>
  </si>
  <si>
    <t>3.3.90.37.03</t>
  </si>
  <si>
    <t>SAD</t>
  </si>
  <si>
    <t>Prestação de serviços de vigilância</t>
  </si>
  <si>
    <t>Manter a segurança das instalações e da população do CNJ.</t>
  </si>
  <si>
    <t>040105 - SESIN</t>
  </si>
  <si>
    <t>XI</t>
  </si>
  <si>
    <t>Não</t>
  </si>
  <si>
    <t>Sim</t>
  </si>
  <si>
    <t>Somente execução</t>
  </si>
  <si>
    <t>05229/2024</t>
  </si>
  <si>
    <t>Contrato n. 22/2022</t>
  </si>
  <si>
    <t>n/a</t>
  </si>
  <si>
    <t>Alta</t>
  </si>
  <si>
    <t>CATSER - 23507</t>
  </si>
  <si>
    <t xml:space="preserve"> </t>
  </si>
  <si>
    <t>3.3.90.37.07</t>
  </si>
  <si>
    <t>Prestação de serviços de brigadistas</t>
  </si>
  <si>
    <t>04639/2022</t>
  </si>
  <si>
    <t>Contrato n. 32/2022</t>
  </si>
  <si>
    <t>CATSER - 25550</t>
  </si>
  <si>
    <t>3.3.90.36.28</t>
  </si>
  <si>
    <t>Cursos e Acordo de Cooperação ANP</t>
  </si>
  <si>
    <t>Aparelhar a Academia Nacional de Segurança do Poder Judiciário, fim realização de treinamento com baixo custo.</t>
  </si>
  <si>
    <t>CATSER - 17663</t>
  </si>
  <si>
    <t>3.3.90.39.77</t>
  </si>
  <si>
    <t>Atualização do Sistema de Segurança do CNJ</t>
  </si>
  <si>
    <t>Licitação</t>
  </si>
  <si>
    <t>Não iniciado</t>
  </si>
  <si>
    <t>CATSER - 14826</t>
  </si>
  <si>
    <t>3.3.90.30.23</t>
  </si>
  <si>
    <t>Aquisição de uniformes - Polícia Judicial</t>
  </si>
  <si>
    <t>Dar cumprimento ao que preconiza o artigo 8º da Resolução 344/2020</t>
  </si>
  <si>
    <t>Baixa</t>
  </si>
  <si>
    <t>CATMAT - PDM 6655</t>
  </si>
  <si>
    <t>4.4.90.52.10</t>
  </si>
  <si>
    <t>Compra de Insumos para os cursos - ANSPJ</t>
  </si>
  <si>
    <t xml:space="preserve">Promover a capacitação contínua </t>
  </si>
  <si>
    <t>4.4.90.52.06</t>
  </si>
  <si>
    <t>Aquisição de rádios comunicadores digitais</t>
  </si>
  <si>
    <t>CATMAT - PDM 6732</t>
  </si>
  <si>
    <t>3.3.90.39.16</t>
  </si>
  <si>
    <t xml:space="preserve">Serviço de chaveiro com fornecimento de material </t>
  </si>
  <si>
    <t>Prorrogação</t>
  </si>
  <si>
    <t>11748/2023</t>
  </si>
  <si>
    <t>CATSER - 5436</t>
  </si>
  <si>
    <t>3.3.90.39.19</t>
  </si>
  <si>
    <t>Personalização de viaturas da Polícia Judicial</t>
  </si>
  <si>
    <t>Contratação Direta</t>
  </si>
  <si>
    <t>CATMAT - PDM 6220</t>
  </si>
  <si>
    <t>4.4.90.52.45</t>
  </si>
  <si>
    <t>Compra de Impressora - SmartCards</t>
  </si>
  <si>
    <t>Dar cumprimento ao que preconiza o artigo 11 da Instrução Normativa 02/2020 - "A SESIN é a unidade responsável pela confecção, distribuição e controle dos crachás de identificação."</t>
  </si>
  <si>
    <t>CATMAT - PDM 8309</t>
  </si>
  <si>
    <t>3.3.90.30.44</t>
  </si>
  <si>
    <t>Compra de Insumos para confecção de crachás</t>
  </si>
  <si>
    <t>CATMAT - PDM 8455</t>
  </si>
  <si>
    <t>4.4.90.52.24</t>
  </si>
  <si>
    <t>Compra de Cofre para guarda de armamento</t>
  </si>
  <si>
    <t>CATMAT - PDM 333</t>
  </si>
  <si>
    <t>3.3.90.30.50</t>
  </si>
  <si>
    <t>Aquisição de Bandeiras, Corda e Mosquetões para a sede do CNJ - BANDEIRAS</t>
  </si>
  <si>
    <t>Dar cumprimento ao Manter a segurança das instalações e da população do CNJ ao artigo 13 da Lei 5.700/71.</t>
  </si>
  <si>
    <t>CATMAT - PDM 8345</t>
  </si>
  <si>
    <t>3.3.90.30.36</t>
  </si>
  <si>
    <t>Compra de Kit primeiros-socorros Polícia Judicial</t>
  </si>
  <si>
    <t>CATMAT - PDM 9456</t>
  </si>
  <si>
    <t>3.3.90.37.01</t>
  </si>
  <si>
    <t>Prestação de serviços de apoio administrativo na área de cerimonial, por meio de postos de trabalho</t>
  </si>
  <si>
    <t>Prover tecnicamente a SCE de apoio administrativo na realização de eventos institucionais conduzidos e/ou apoiados pelo CNJ dentro e fora de Brasília-DF. Valor ajustado conforme Minuta da 1ª Apostila (Repactuação) - SEI 1413460e valor do IPCA indicado.</t>
  </si>
  <si>
    <t>040106 - SCE</t>
  </si>
  <si>
    <t>VII</t>
  </si>
  <si>
    <t>07127/2023</t>
  </si>
  <si>
    <t>CATSER - 5380</t>
  </si>
  <si>
    <t>3.3.90.39.23</t>
  </si>
  <si>
    <t>Contratação de serviços de tradução simultânea e de libras, com os respectivos equipamentos.</t>
  </si>
  <si>
    <t>Prover o CNJ com serviços de tradução e interpretação simultânea ou consecutiva, de idiomas estrangeiros para a língua portuguesa; bem como da língua portuguesa para idiomas estrangeiros; compreendendo, quando aplicável, a locação de equipamentos de áudio para tradução verbal, tradução de laudas, intérprete de libras (língua brasileira de sinais) para a língua portuguesa e vice-versa, nas formas simultânea ou consecutiva.</t>
  </si>
  <si>
    <t>13414/2023</t>
  </si>
  <si>
    <t>CATSER - 12637</t>
  </si>
  <si>
    <t>3.3.90.39.12</t>
  </si>
  <si>
    <t>Aquisição de material personalizado sob demanda</t>
  </si>
  <si>
    <t xml:space="preserve">Integrar a comunicação de toda a equipe de organização dos eventos institucionais do CNJ.  </t>
  </si>
  <si>
    <t>Aquisicão de rádios comunicadores digitais</t>
  </si>
  <si>
    <t xml:space="preserve">Integrar a comunicação de toda a equipe de organização dos eventos institucionais do CNJ,  permitindo uma comunicação rápida e eficaz. Valor estimado para aquisição de 10 (dez) rádios comunicadores digitais, conforme orçamentos recebidos Processo 01212/2022 e 08924/2022) </t>
  </si>
  <si>
    <t>Média</t>
  </si>
  <si>
    <t>CATMAT - CLASSE 5820</t>
  </si>
  <si>
    <t>3.3.90.31.99</t>
  </si>
  <si>
    <t>Aquisição de troféus e placas, sob demanda</t>
  </si>
  <si>
    <t>Necessidade de aquisição de troféus e placas para atender os eventos institucionais originários e/ou apoiados pelo CNJ. Por exemplo: Ranking da Transparência, CNJ de Qualidade, Prêmio Juíza Viviane do Amaral e Prêmio Memória do Poder Judiciário. Valor estimado conforme média de pesquisas de preços de mercado (SEI 04243/2022). Valor ajustado conforme IPCA indicado.</t>
  </si>
  <si>
    <t>CATMAT - PDM 1453</t>
  </si>
  <si>
    <t>3.3.90.39.47</t>
  </si>
  <si>
    <t>Prestação de serviços postais, telemáticos e adicionais e entrega de encomendas na modalidade nacional e internacional; e contração do serviço e-carta para captação eletrônica de dados para geração de objetos postais para entrega física.</t>
  </si>
  <si>
    <t xml:space="preserve">Viabilizar a prestação de serviços destinados ao envio de comunicações processuais, correspondências, documentos ofíciais e divulgação de informações institucionais. </t>
  </si>
  <si>
    <t>040112 - COPF</t>
  </si>
  <si>
    <t>VI</t>
  </si>
  <si>
    <t>06859/2020</t>
  </si>
  <si>
    <t>Contrato n. 27/2021</t>
  </si>
  <si>
    <t>CATSER - 4286</t>
  </si>
  <si>
    <t xml:space="preserve">3.3.90.14.14 </t>
  </si>
  <si>
    <t>Diárias</t>
  </si>
  <si>
    <t>Previsão estimada para 12 meses de pagamento de diárias, inclusive o valor de cotas para os magistrados, nos termos da IN n. 10/2012.</t>
  </si>
  <si>
    <t>040126 - SEPAD</t>
  </si>
  <si>
    <t>3.3.90.33.01</t>
  </si>
  <si>
    <t>Contrato futuro. Prestação de serviço de agenciamento de viagens, compreendendo os serviços de emissão, remarcação e cancelamento de passagens aéreas nacionais e internacionais e de emissão de seguro de assistência em viagem internacional, para o CNJ.</t>
  </si>
  <si>
    <t>Previsão para 12 meses de prestação de serviços de agenciamento de viagens, considerando o valor mensal estimado de R$ 500.000,00 pro mês.</t>
  </si>
  <si>
    <t>VII, IX e XI</t>
  </si>
  <si>
    <t>00524/2024</t>
  </si>
  <si>
    <t>Contrato n. 18/2024</t>
  </si>
  <si>
    <t>CATSER - 25828</t>
  </si>
  <si>
    <t>3.3.91.39.90</t>
  </si>
  <si>
    <t>Contrato de Distribuição de Publicidade Legal</t>
  </si>
  <si>
    <t>Cumprimento do §1º do artigo 54 da Lei 14.133/2021, que instituiu a obrigatoriedade de publicação do extrato dos editais de licitação em jornal diário de grande circulação</t>
  </si>
  <si>
    <t>040127 - CPC</t>
  </si>
  <si>
    <t>09879/2022</t>
  </si>
  <si>
    <t>Contrato n. 04/2023</t>
  </si>
  <si>
    <t>CATSER - 10049</t>
  </si>
  <si>
    <t>Reserva PCA</t>
  </si>
  <si>
    <t>040128 - SAD</t>
  </si>
  <si>
    <t>3.3.90.40.00</t>
  </si>
  <si>
    <t xml:space="preserve">TED STF </t>
  </si>
  <si>
    <t xml:space="preserve">Ressarcimento das despesas realizadas pelo STF em favor do CNJ </t>
  </si>
  <si>
    <t>10149/2021</t>
  </si>
  <si>
    <t>TED n. 008/2020</t>
  </si>
  <si>
    <t>CATSER - 5908</t>
  </si>
  <si>
    <t>3.3.90.39.10</t>
  </si>
  <si>
    <t>Aluguel - Edífcio Premium</t>
  </si>
  <si>
    <t>Trata-se do contrato de locação de imóvel da sede do órgão, cujo valor total do aluguel para o ano de 2024, sem desconto (conforme 7º Termo Aditivo - 1770366), é de R$ 12.830.732,88. Estima-se para 2025 o acréscido de aproximadamente 5% no valor total do aluguel (ou seja, mesmo acréscimo de 2023 para 2024).</t>
  </si>
  <si>
    <t>040129 - SEMAP</t>
  </si>
  <si>
    <t>05134/2019</t>
  </si>
  <si>
    <t>Contrato n. 21/2019</t>
  </si>
  <si>
    <t>CATSER - 4316</t>
  </si>
  <si>
    <t>Prestação de serviços de estocagem e carregamento de bens</t>
  </si>
  <si>
    <t>Trata-se de contratação que visa atender as Unidades do CNJ com pessoal de apoio administrativo para o desenvolvimento das atividades de carregamento e estocagem de bens móveis, por posto de trabalho. Estima-se o acréscido de aproximadamente 8% sobre o valor da última repactuação (documento SEI n. 1768501 - R$ 681.404,70), pois haverá nova repactuação no início do ano de 2025.</t>
  </si>
  <si>
    <t>04338/2021</t>
  </si>
  <si>
    <t>Contrato n. 23/2022</t>
  </si>
  <si>
    <t>4.4.90.52.42</t>
  </si>
  <si>
    <t>Aquisição de mobiliário</t>
  </si>
  <si>
    <t>Trata-se de registro de preços para aquisição de mobliário para as unidades do CNJ. A previsão é adquirir pelo menos 1/3 do quantitativo registrado em 2024 e 2/3 em 2025. Dessa forma, estima-se um gasto da ordem de R$ 930 mil em 2025, o que corresponde a aproximadamente 2/3 do valor estimado no Mapa Comparativo de Preços V.5 (1809344) - R$ 1.394.874,47.</t>
  </si>
  <si>
    <t>11363/2023</t>
  </si>
  <si>
    <t xml:space="preserve">CATMAT - GRUPO 71 </t>
  </si>
  <si>
    <t>3.3.90.47.02</t>
  </si>
  <si>
    <t>Pagamento IPTU sede CNJ</t>
  </si>
  <si>
    <t>Trata-se de obrigação contratual decorrente da locação do imóvel sede do CNJ. Estima-se para 2025 o acréscido de aproximadamente 5% sobre o valor total dessa despesa paga em 2024 (que foi de aproximdamente R$ 445 mil, conforme Processo n. 05856/2024), em razão de possíveis reajustes no valor do imposto.</t>
  </si>
  <si>
    <t>3.3.90.39.84</t>
  </si>
  <si>
    <t xml:space="preserve">Almoxarifado Virtual </t>
  </si>
  <si>
    <t>Trata-se de contrato de Almoxarifado Virtual, que visa atender às unidades do CNJ com fornecimento de materiais de expediente. Com a inclusão dos itens informados no Despacho SEMAP n. 1765201 e de caixas arquivos (cuja inclusão ainda será solicitada) e considerando a necessidade de reposição do estoque de produtos, que, embora previstos no AVN, ainda não haviam sido adquiridos por meio desse contrato, estima-se o acréscido de aproximadamente 20% sobre o valor que possivelmente será gasto em 2024 (R$ 80 mil).</t>
  </si>
  <si>
    <t>04962/2020</t>
  </si>
  <si>
    <t>Contrato n. 22/2021</t>
  </si>
  <si>
    <t>CATSER - 27685</t>
  </si>
  <si>
    <t>4.4.90.52.33</t>
  </si>
  <si>
    <t>Registro de preços de televisores e suportes para tais aparelhos</t>
  </si>
  <si>
    <t>Trata-se de registro de preços para aquisição de televisores para as unidades do CNJ. A previsão é adquirir em 2025 metade do quantitativo que será registrado em 2024, o que corresponde a um gasto de aproximadamente R$ 70mil (considerando o valor total estimado de aproximadamente R$ 136 mil, constante do documente SEI n. 1805935).</t>
  </si>
  <si>
    <t>02210/2024</t>
  </si>
  <si>
    <t>CATMAT - PDM 12609</t>
  </si>
  <si>
    <t>3.3.90.30.00</t>
  </si>
  <si>
    <t>Aquisição de materiais de expediente, descartáveis e de consumo</t>
  </si>
  <si>
    <t>Trata-se da possível necessidade de aquisição de materiais, que não possam ser incluídos no Almoxarifado Virtual.</t>
  </si>
  <si>
    <t>CATMAT - GRUPO 75</t>
  </si>
  <si>
    <t>Aquisição de eletrodomésticos</t>
  </si>
  <si>
    <t>Trata-se de registro de preços de aquisição de eletrodomésticos para as unidades do CNJ. A previsão é adquirir em 2025 o saldo remenecente da ata que será formalizada em 2024, o que corresponderá, possivelmente, à metade do quantitativo total de frigobares e  um gasto de aproximadamente R$ 17mil (considerando o valor dos equipamentos constantes do documento SEI n. 1856240). Acresenta-se ainda a essa estimativa o valor de R$13mil, que será destinado a compra eletrodomésticos (por meio de novos registros de preços) para reposição ou para atender novas demandas.</t>
  </si>
  <si>
    <t>10975/2023</t>
  </si>
  <si>
    <t>CATMAT - CLASSE 7310</t>
  </si>
  <si>
    <t>3.3.90.39.20</t>
  </si>
  <si>
    <t>Reforma de sofás</t>
  </si>
  <si>
    <t>Trata-se de recorrente e necessária para manter a integridade físico dos diversos sofás atualmente em uso no CNJ. Cabe frisar que a reforma é uma opção mais econômico, quando comparada à aquisição de novos sofás. Ademais, a reforma representa uma opção mais sustentável, já que será prolonganda a vida útil dos sofás, evitando assim o descarte desnecessário de um mobiliário que ainda pode ser utilizado.</t>
  </si>
  <si>
    <t>CATSER - 17574</t>
  </si>
  <si>
    <t>3.3.90.39.69</t>
  </si>
  <si>
    <t>Seguro Predial - Edífcio Premium</t>
  </si>
  <si>
    <t>Trata-se de obrigação contratual decorrente da locação do imóvel sede do CNJ. Estima-se para 2025 o acréscido de aproximadamente 10% sobre o valor total dessa despesa paga em 2024 (que foi de aproximdamente R$ 12 mil, conforme Processo n. 05262/2023), em razão de possíveis reajustes no valor da apólice de seguro.</t>
  </si>
  <si>
    <t>03173/2024</t>
  </si>
  <si>
    <t>CATSER - 906</t>
  </si>
  <si>
    <t>4.4.90.52.18</t>
  </si>
  <si>
    <t>Aquisição de livros</t>
  </si>
  <si>
    <t xml:space="preserve">Trata-se de contratação que visa o atendimento das necessidades das unidades do CNJ com o fornecimento de publicações nacionais e estrangeiras atualizadas, na área jurídica e em outras áreas de interesse do órgão, nos formatos de publicações eletrônicas, bases de dados bibliográficos, audiobook (entregues em mídias de CD-ROM ou DVD) e publicações impressas. </t>
  </si>
  <si>
    <t>CATMAT - PDM 14509</t>
  </si>
  <si>
    <t>3.3.90.39.96</t>
  </si>
  <si>
    <t>Suprimento de Fundos</t>
  </si>
  <si>
    <t>Atender demandas excepcionais e urgentes, 5 suprimentos ao ano no valor de R$8.000,00 cada</t>
  </si>
  <si>
    <t>040130 - SECOM</t>
  </si>
  <si>
    <t>3.3.90.39.01</t>
  </si>
  <si>
    <t>Renovação de assinatura da Ferramenta Banco de Preços</t>
  </si>
  <si>
    <t>ferramenta auxiliar de pesquisa de preços</t>
  </si>
  <si>
    <t>08313/2023</t>
  </si>
  <si>
    <t>Contrato n. 37/2023</t>
  </si>
  <si>
    <t>CATSER - 21350</t>
  </si>
  <si>
    <t>4.4.90.52.51</t>
  </si>
  <si>
    <t xml:space="preserve">Prestação de serviços de instalação, manutenção, remanejamento e montagem de divisórias, portas e respectivos acessórios, com fornecimento de material </t>
  </si>
  <si>
    <t>Atender às demandas de compartimentação de ambientes para garantir a segurança e funcionamento adequado dos edifícios.</t>
  </si>
  <si>
    <t>040133 - SEART</t>
  </si>
  <si>
    <t>CATSER - 15814</t>
  </si>
  <si>
    <t>4.4.90.51.80</t>
  </si>
  <si>
    <t xml:space="preserve">Contratação de Projeto da fachada do Edifício da SEPN 514 </t>
  </si>
  <si>
    <t>Preservar as instalações prediais do CNJ para garantir o seu funcionamento adequado.</t>
  </si>
  <si>
    <t>CATSER - 78</t>
  </si>
  <si>
    <t>10155/2023</t>
  </si>
  <si>
    <t>ARP 03/2024</t>
  </si>
  <si>
    <t>Contratação de serviço e instalação de películas</t>
  </si>
  <si>
    <t>CATSER - 5484</t>
  </si>
  <si>
    <t>3.3.90.30.24</t>
  </si>
  <si>
    <t>Aquisição de chapas em MDF</t>
  </si>
  <si>
    <t>CATMAT - PDM 14744</t>
  </si>
  <si>
    <t>Fornecimento e instalação de persianas para ambos os edifícios do CNJ</t>
  </si>
  <si>
    <t>04394/2024</t>
  </si>
  <si>
    <t>CATSER - 25321</t>
  </si>
  <si>
    <t>Contratação de empresa especializada para fornecimento de plantas ornamentais artificiais com cachepô</t>
  </si>
  <si>
    <t xml:space="preserve">A aquisição do objeto em questão justifica-se pela necessidade de composição de ambientes para o uso de autoridades deste Conselho, em especial a Presidência, os quais são utilizados ainda para recepção de autoridades externas. </t>
  </si>
  <si>
    <t>CATMAT - PDM 604862</t>
  </si>
  <si>
    <t>3.3.90.30.31</t>
  </si>
  <si>
    <t>Execução paisagismo SEPN 514</t>
  </si>
  <si>
    <t>Contratação direta</t>
  </si>
  <si>
    <t>CATMAT - PDM 10884</t>
  </si>
  <si>
    <t>4.4.90.52.44</t>
  </si>
  <si>
    <t>Confecção e emolduramento de quadros contendo impressão fine-art de fotografias</t>
  </si>
  <si>
    <t>A aquisição do objeto em questão justifica-se em razão das adequações realizadas nos edifícios sob responsabilidade do Conselho Nacional de Justiça e da necessidade de composição dos leiautes projetados para os gabinetes e demais ambientes internos deste CNJ.  Cabe citar que tal demanda por quadros decorativos é recorrente, principalmente por titulares dos gabinetes ou seus assessores.  Ainda, pelo fato de serem quadros com fotografias fornecidas pela SCS, soma-se a possibilidade de dar visibilidade do papel institucional do Conselho.</t>
  </si>
  <si>
    <t>05789/2024</t>
  </si>
  <si>
    <t>CATSER - 5452</t>
  </si>
  <si>
    <t>Instalação, Manutenção e Remanejamento de peças de Comunicação Visual das edificações do CNJ</t>
  </si>
  <si>
    <t>Atender as demandas das edificações do CNJ com relação a comunicação visual - identificação dos edifícios nas áreas externas e internas; sinalização e orientação dos fluxos de pessoas e veículos; atender às normas de sinalização de segurança; e atender às normas brasileiras de acessibilidade.</t>
  </si>
  <si>
    <t>CATSER - 14249</t>
  </si>
  <si>
    <t>3.3.90.30.22</t>
  </si>
  <si>
    <t>Aquisição de capachos personalizados para as unidades do CNJ.</t>
  </si>
  <si>
    <t>CATMAT - PDM 745</t>
  </si>
  <si>
    <t>3.3.90.39.43</t>
  </si>
  <si>
    <t>Energia elétrica - Edifício Premium</t>
  </si>
  <si>
    <t>Serviço essencial a ser executado de forma contínua e destinado a atender necessidade permanente do CNJ</t>
  </si>
  <si>
    <t>040134 - SEEMP</t>
  </si>
  <si>
    <t>11711/2019</t>
  </si>
  <si>
    <t>Contrato n. 52/2019</t>
  </si>
  <si>
    <t>CATSER - 4120</t>
  </si>
  <si>
    <t>Energia elétrica - 514 N Média Tensão</t>
  </si>
  <si>
    <t>02702/2021</t>
  </si>
  <si>
    <t>Contrato n. 11/2021</t>
  </si>
  <si>
    <t>CATSER - 4121</t>
  </si>
  <si>
    <t>3.3.90.37.04</t>
  </si>
  <si>
    <t>Manutenção Predial - Nova Contratação</t>
  </si>
  <si>
    <t>CATSER - 1627</t>
  </si>
  <si>
    <t>Manutenção Predial - Orion Telecom</t>
  </si>
  <si>
    <t>10739/2019</t>
  </si>
  <si>
    <t>Contrato n. 11/2020</t>
  </si>
  <si>
    <t>3.3.90.39.45</t>
  </si>
  <si>
    <t>Água e esgoto - Edifício Premium</t>
  </si>
  <si>
    <t>11710/2019</t>
  </si>
  <si>
    <t>Contrato n. 42/2019</t>
  </si>
  <si>
    <t>CATSER - 22845</t>
  </si>
  <si>
    <t>4.4.90.51.92</t>
  </si>
  <si>
    <t>Projeto de VRF Predial 514 Norte</t>
  </si>
  <si>
    <t>Modernização do sistema de Ar Condicionado</t>
  </si>
  <si>
    <t>CATSER - 507</t>
  </si>
  <si>
    <t>Água e esgoto - 514 Norte</t>
  </si>
  <si>
    <t>04409/2021</t>
  </si>
  <si>
    <t>Contrato n. 16/2021</t>
  </si>
  <si>
    <t>CATSER - 22846</t>
  </si>
  <si>
    <t>Painéis Fotovoltaicos 514 N: Projeto</t>
  </si>
  <si>
    <t>Investimento visando redução do custo com energia elétrica</t>
  </si>
  <si>
    <t>CATSER - 20621</t>
  </si>
  <si>
    <t>3.3.90.39.17</t>
  </si>
  <si>
    <t>Manutenção ar condicionado 514N</t>
  </si>
  <si>
    <t>01293/2023</t>
  </si>
  <si>
    <t>Contrato n. 16/2023</t>
  </si>
  <si>
    <t>CATSER - 2771</t>
  </si>
  <si>
    <t>3.3.90.47.22</t>
  </si>
  <si>
    <t>Taxa de iluminação pública - Edifício Premium</t>
  </si>
  <si>
    <t>Encargo vinculado ao fornecimento de energia elétrica</t>
  </si>
  <si>
    <t>CATSER - 16195</t>
  </si>
  <si>
    <t>Taxa de iluminação pública - 514 N Média Tensão</t>
  </si>
  <si>
    <t>Manutenção elevadores 514N</t>
  </si>
  <si>
    <t>01001/2021</t>
  </si>
  <si>
    <t>Contrato n. 06/2021</t>
  </si>
  <si>
    <t>CATSER - 3557</t>
  </si>
  <si>
    <t>Energia elétrica - 514 N Bomba de Incêndio</t>
  </si>
  <si>
    <t>01319/2021</t>
  </si>
  <si>
    <t>Contrato n. 09/2023</t>
  </si>
  <si>
    <t>CATSER - 4122</t>
  </si>
  <si>
    <t>Taxa de iluminação pública - 514 N Bomba de Incêndio</t>
  </si>
  <si>
    <t xml:space="preserve"> 01319/2023</t>
  </si>
  <si>
    <t>Aquisição de aparelhos de Ar Condicionado e bombas de dreno</t>
  </si>
  <si>
    <t>Investimento visando manter em operação e substituir equipamentos obsoletos e danificados</t>
  </si>
  <si>
    <t>12407/2024</t>
  </si>
  <si>
    <t>CATMAT - PDM 13768</t>
  </si>
  <si>
    <t>Prestação de serviço de apoio na área de secretariado</t>
  </si>
  <si>
    <t>A necessidade consiste em assegurar a prestação de serviço de apoio administrativo na área de secretariado. A contratação visa o atendimento às unidades administrativas do Conselho Nacional de Justiça, com vistas à execução de atribuições rotineiras, próprias da atividade de secretariado, não contempladas no Manual de Atribuições dos Cargos do órgão.</t>
  </si>
  <si>
    <t>040135 - SESER</t>
  </si>
  <si>
    <t>06741/2021</t>
  </si>
  <si>
    <t>Contrato n. 02/2022</t>
  </si>
  <si>
    <t>Prestação de serviço de apoio na área de recepcionista</t>
  </si>
  <si>
    <t>atender as demandas em recepcionar o público interno e externo, atender as solicitações das unidades e organizar documentos, controlar agendas, controlar e acompanhar da entrada e saída de documentos e outras atividades afins.</t>
  </si>
  <si>
    <t>03363/2024</t>
  </si>
  <si>
    <t>3.3.90.37.05</t>
  </si>
  <si>
    <t>Prestação de serviço de apoio na área de copeiragem</t>
  </si>
  <si>
    <t>atender as demandas de prestação de serviço de copeiragem, demandado diariamente e na realização de reuniões e eventos no âmbito do Conselho Nacional de Justiça, com entrega de água e café, bem como preparação de lanches para os conselheiros em dias</t>
  </si>
  <si>
    <t>05897/2022</t>
  </si>
  <si>
    <t>Contrato n. 37/2022</t>
  </si>
  <si>
    <t>CATSER - 14397</t>
  </si>
  <si>
    <t>3.3.90.37.02</t>
  </si>
  <si>
    <t>Limpeza e manutenção</t>
  </si>
  <si>
    <t>Atender a limpeza, higienização e conservação de bens móveis e imóveis do CNJ</t>
  </si>
  <si>
    <t>12839/2019</t>
  </si>
  <si>
    <t>Contrato n. 13/2020</t>
  </si>
  <si>
    <t>CATSER - 23329</t>
  </si>
  <si>
    <t>00641/2023</t>
  </si>
  <si>
    <t>Fornecimento de gêneros alimentícios, serviço de coquetel e serviço de coffee break (SESER e SCE)</t>
  </si>
  <si>
    <t>A presente contratação se faz necessária, haja vista os eventos realizados no CNJ, tais como solenidades de posses, reuniões administrativas, sessões plenárias, seminários, congressos, encontros e demais eventos promovidos pelo CNJ.</t>
  </si>
  <si>
    <t>04784/2024</t>
  </si>
  <si>
    <t>CATSER - GRUPO 632</t>
  </si>
  <si>
    <t>Telefonista</t>
  </si>
  <si>
    <t>Atender as demandas para atendimento com o público externo, principalmente com projetos e campanhas do CNJ</t>
  </si>
  <si>
    <t>11489/2019</t>
  </si>
  <si>
    <t>Contrato n. 07/2020</t>
  </si>
  <si>
    <t>CATSER - 13447</t>
  </si>
  <si>
    <t>3.3.90.39.41</t>
  </si>
  <si>
    <t>Fornecimento de refeições (almoço) com acompanhamento de bebidas não alcoólicas.</t>
  </si>
  <si>
    <t>A presente contratação complementa a prestação dos serviços de copeiragem aos Conselheiros e Juízes Auxiliares nos dias de Sessões Plenárias do Conselho Nacional de Justiça. A prestação dos serviços visa a produtividade das atividades e assim evitar a perda de tempo com deslocamentos e logística para os Senhores Conselheiros e Juízes Auxiliares para se alimentarem.</t>
  </si>
  <si>
    <t>13865/2023</t>
  </si>
  <si>
    <t>3.3.90.40.14</t>
  </si>
  <si>
    <t>Prestação de serviços de telefonia móvel</t>
  </si>
  <si>
    <t>Prover Conselheiros, autoridades e servidores autorizados de solução corporativa de conectividade sem fio, para acesso à internet, correio eletrônico, mensagens de texto, que assegurem comunicação de voz e dados, via rede móvel, com tecnologia digital, em território nacional e internacional, permitindo livre movimentação e celeridade de comunicação.</t>
  </si>
  <si>
    <t>04823/2020</t>
  </si>
  <si>
    <t>Contrato n. 18/2020</t>
  </si>
  <si>
    <t>CATSER - GRUPO 141</t>
  </si>
  <si>
    <t>Prestação de serviços de telefonia fixa</t>
  </si>
  <si>
    <t>atender as demandas de Serviço Telefônico Fixo Comutado (STFC) nas modalidades Local, Longa Distância Nacional (LDN) e Longa Distância Internacional (LDI), que assegurem comunicação de voz por telefonia fixa, em território nacional e internacional.</t>
  </si>
  <si>
    <t>09530/2021</t>
  </si>
  <si>
    <t>Contrato n. 29/2021</t>
  </si>
  <si>
    <t>09535/2021</t>
  </si>
  <si>
    <t>Contrato n. 28/2021</t>
  </si>
  <si>
    <t>3.3.90.39.78</t>
  </si>
  <si>
    <t>Serviços de dedetização</t>
  </si>
  <si>
    <t>Atender a emanda de serviços de controles de vetores e pragas urbanas</t>
  </si>
  <si>
    <t>06356/2024</t>
  </si>
  <si>
    <t>CATSER - 3417</t>
  </si>
  <si>
    <t>3.3.90.30.25</t>
  </si>
  <si>
    <t>Aquisição de 114 refis, por meio de Dispensa de Licitação, para os filtros Soft Everest Plus instalados no Conselho Nacional de Justiça.</t>
  </si>
  <si>
    <t>Segundo o fabricante Soft, a vida útil do elemento filtrante é de 4000 litros, ou 200 garrafões de 20 litros, ou pelo desgaste do tempo, que é em torno de 9 a 12 meses, mesmo sem nenhuma alteração nos aspectos físicos e químicos da água.</t>
  </si>
  <si>
    <t>CATMAT - PDM 6446</t>
  </si>
  <si>
    <t>3.3.90.30.07</t>
  </si>
  <si>
    <t>Fornecimento de água mineral, sem gás e com gás</t>
  </si>
  <si>
    <t>Prover todo o Conselho Nacional de Justiça com água para consumo e ainda fornecer água em garrafas de 500 ml para autoridades que trabalham no órgão.</t>
  </si>
  <si>
    <t>11910/2023</t>
  </si>
  <si>
    <t>ARP 01/2024 e 02/2024</t>
  </si>
  <si>
    <t>CATMAT - PDM 19555</t>
  </si>
  <si>
    <t>3.3.90.39.46</t>
  </si>
  <si>
    <t>Serviços de lavanderia</t>
  </si>
  <si>
    <t>atender as demandas de serviços de lavanderia a fim de recolher, lavar e passar, forros, tolhas de mesa utilizados na Copa.</t>
  </si>
  <si>
    <t>12436/2023</t>
  </si>
  <si>
    <t>Contrato n. 11/2024</t>
  </si>
  <si>
    <t>CATSER - 19542</t>
  </si>
  <si>
    <t>Prestação dos Serviços de Condução de Veículos</t>
  </si>
  <si>
    <t>Manter a operacionalidade dos serviços de transportes do CNJ</t>
  </si>
  <si>
    <t>040136 - SETRA</t>
  </si>
  <si>
    <t>12229/2023</t>
  </si>
  <si>
    <t>Contrato n. 38/2023</t>
  </si>
  <si>
    <t>CATSER - 15008</t>
  </si>
  <si>
    <t>3.3.90.30.01</t>
  </si>
  <si>
    <t>Sistema de gestão de frota-serviços de administração e gerenciamento compartilhado de frota para o fornecimento de combustíveis para veículos da frota</t>
  </si>
  <si>
    <t>03160/2021</t>
  </si>
  <si>
    <t>Contrato n. 17/2022</t>
  </si>
  <si>
    <t>CATSER - 25372</t>
  </si>
  <si>
    <t>Contratação de serviços de manutenção de veículos para a frota do Conselho Nacional de Justiça-CNJ.</t>
  </si>
  <si>
    <t>07884/2024</t>
  </si>
  <si>
    <t>Contrato n. 08/2024</t>
  </si>
  <si>
    <t>CATSER - 25518</t>
  </si>
  <si>
    <t>Seguro da frota de veículos</t>
  </si>
  <si>
    <t>10283/2022</t>
  </si>
  <si>
    <t>Contrato n. 05/2023</t>
  </si>
  <si>
    <t>CATSER - 22764</t>
  </si>
  <si>
    <t>Seguro da frota de veículos de 12 (doze) veículos modelo sedan e e 1 (um) veículo modelo van/minibus.</t>
  </si>
  <si>
    <t>Rastreamento de veículos</t>
  </si>
  <si>
    <t>03732/2023</t>
  </si>
  <si>
    <t>Contrato n. 30/2023</t>
  </si>
  <si>
    <t>CATSER - 25410</t>
  </si>
  <si>
    <t>4.4.90.52.04</t>
  </si>
  <si>
    <t>Aquisição de um Kit com o Compressor e Calibrador de Pneus.</t>
  </si>
  <si>
    <t>Com a frota com 41 veículos no Órgão é necessário a aquisição do calibrador de pneus para agilizar e controlar melhor a calibragem dos pneus e manter a segurança veicular em dia, além de que as viaturas menos utilizadas com o passar do tempo os pneus</t>
  </si>
  <si>
    <t>03411/2024</t>
  </si>
  <si>
    <t>CATMAT - PDM 5502</t>
  </si>
  <si>
    <t>3.3.90.47.10</t>
  </si>
  <si>
    <t>Licenciamento anual</t>
  </si>
  <si>
    <t>Renovação da concessão da autorização de uso de placas especiais</t>
  </si>
  <si>
    <t>3.3.90.93.02</t>
  </si>
  <si>
    <t>Valores destinados a compensar as despesas de instalação
dos Conselheiros, Juizes Auxiliares e Servidores que, no interesse da Administração, se deslocarem da respectiva sede e passar a ter exercício no Conselho Nacional de Justiça.
O referido benefício engloba:
* Ajuda de Custo para atender às despesas de viagem, mudança e instalação;
* Indenização dos valores gastos com transporte;
* Indenização dos valores gastos com o transporte de mobiliário, bagagem e bens pessoais</t>
  </si>
  <si>
    <t>24 magistrados, a uma média de R$ 52.252,58
8 servidores, a uma média de R$ 19.959,14
Considerando os reajustes salariais de 2024 e 2025 e Considerando que no ano de 2025 haverá troca de gestão da presidência</t>
  </si>
  <si>
    <t>040137 - SGP</t>
  </si>
  <si>
    <t>XVI</t>
  </si>
  <si>
    <t>00011/2024</t>
  </si>
  <si>
    <t>3.3.90.36.07</t>
  </si>
  <si>
    <t>Programa de Estágio Supervisionado do CNJ</t>
  </si>
  <si>
    <t>120 estagiários com valor de Bolsa Estágio de R$ 976,00 + VT de R$ 254,10 mensais + indenização de férias de R$ 976,00 + taxa de administração de R$ 75,00 x 12 meses.</t>
  </si>
  <si>
    <t>00097/2019</t>
  </si>
  <si>
    <t>Contrato n. 15/2020</t>
  </si>
  <si>
    <t>CATSER - 15156</t>
  </si>
  <si>
    <t>11113/2024</t>
  </si>
  <si>
    <t xml:space="preserve">33.90.14
33.90.36
33.90.33
33.90.20
33.90.18
</t>
  </si>
  <si>
    <t>Acordo de Cooperação UFPA - Consultoria Gestão do Desempenho</t>
  </si>
  <si>
    <t>Após realização do mapeamento de competências e dimensionamento de pessoal junto à UFPA, propõe-se neste momento a implantação de um modelo atualizado de gestão de desempenho por competências dos servidores do CNJ em continuidade aos projetos anteriores. Nesse sentido, a Resolução n. 240/2016 estabelece como diretrizes para o acompanhamento e desenvolvimento de servidores adotar mecanismos de gestão de desempenho baseados em competências que contemplem o planejamento, o acompanhamento e a avaliação do desempenho dos servidores, assim como técnicas de feedback e compartilhamento de experiências. O valor da ação foi baseado em acordos similares já realizados anteriormente e atualizado pelo IPCA de 2021 a 2024.</t>
  </si>
  <si>
    <t>CATSER - 929</t>
  </si>
  <si>
    <t>TED - Programa de berçário</t>
  </si>
  <si>
    <t>Necessidade de nova licitação para realinhamento do valor do contrato com o valor praticado no mercado e novo salário previsto em CCT e atendimento de 15 usuários no Ceame. Valor anual calculado com base no valor estimado da licitação que estava em andamento no Processo SEI n. 08544/2019 (atualmente sobrestada), considerando o funcionamento do CEAME durantes 12 meses em 2024. Os valores salarais foram revisados de acordo com as novas CCTs e também foi realizado acréscimo de 5% nos valores de alguns salários (que não tem CCT ativa) e no valor dos uniformes. Ainda, foi calculado um acréscimo de 8%, referente à projeção do IPCA para 2022.</t>
  </si>
  <si>
    <t>09283/2022</t>
  </si>
  <si>
    <t>0002</t>
  </si>
  <si>
    <t>CN</t>
  </si>
  <si>
    <t>Passagens</t>
  </si>
  <si>
    <t>V</t>
  </si>
  <si>
    <t>33.90.14.14</t>
  </si>
  <si>
    <t>0003</t>
  </si>
  <si>
    <t>3.3.90.40.11</t>
  </si>
  <si>
    <t>DTI</t>
  </si>
  <si>
    <t>Prestação presencial de serviços, sob demanda, de desenvolvimento e manutenção de software com práticas ágeis. Contrato 13/2021. SEI 05539/2021.</t>
  </si>
  <si>
    <t>Sustentação de Soluções de TIC do Portfólio. Ex: Pje, BNMP, DATAJUD, SEI, SGRH, entre outros</t>
  </si>
  <si>
    <t>DTE</t>
  </si>
  <si>
    <t>IX</t>
  </si>
  <si>
    <t>05539/2021</t>
  </si>
  <si>
    <t>Contrato n. 13/2021</t>
  </si>
  <si>
    <t>CATSER - 30001</t>
  </si>
  <si>
    <t>3.3.90.40.17</t>
  </si>
  <si>
    <t>Contrato de Nuvem (12/2024)</t>
  </si>
  <si>
    <t>Necessidade de modernizar o parque tecnológico, adotando nova abordagem para sua infraestrutura de TIC, no caso do presente projeto, ensejando maior economicidade, agilidade, proteção, segurança e alta disponibilidade na hospedagem de sistemas e projetos estratégicos de interesse social.</t>
  </si>
  <si>
    <t>06309/2023</t>
  </si>
  <si>
    <t>Contrato n. 12/2024</t>
  </si>
  <si>
    <t>CATSER - 27081</t>
  </si>
  <si>
    <t>Prestação de Serviço de sustentação do Ambiente Tecnológico do CNJ</t>
  </si>
  <si>
    <t>Manter a infraestrutura tecnológica de TIC do CNJ. Responsável pelas aplicações, serviços de TIC, Bancos de Dados e infraestrutura de redes.</t>
  </si>
  <si>
    <t>07058/2021</t>
  </si>
  <si>
    <t>Contrato n. 06/2024</t>
  </si>
  <si>
    <t>CATSER - 27014</t>
  </si>
  <si>
    <t>Prestação de serviços técnicos para eventual prestação de apoio às atividades de planejamento, processos e gerenciamento de projetos em Tecnologia da Informação, a fim de atender às demandas do CNJ. Substituto do Contrato 03/2020 - MEMORA</t>
  </si>
  <si>
    <t>Atividades de suporte à Gestão e Governança. Apoio na elaboração de Pareceres, Estudos, no monitoramento de Projetos, entre outros</t>
  </si>
  <si>
    <t>DGP</t>
  </si>
  <si>
    <t>06450/2024</t>
  </si>
  <si>
    <t>CATSER - 27260</t>
  </si>
  <si>
    <t>Prestação de serviços técnicos para eventual prestação de apoio às atividades de planejamento, processos e gerenciamento de projetos em Tecnologia da Informação, a fim de atender às demandas do CNJ. Contrato 03/2020 - MEMORA</t>
  </si>
  <si>
    <t>02897/2019</t>
  </si>
  <si>
    <t>Contrato n. 03/2020</t>
  </si>
  <si>
    <t>3.3.90.40.21</t>
  </si>
  <si>
    <t>Prestação dos serviços técnicos especializados de pesquisa e aconselhamento imparcial em Tecnologia da Informação, na forma de assinaturas para acesso a bases de conhecimentos, bem como serviços complementares de apoio à consulta, interpretação e aplicação das informações contidas nas referidas bases. Substituto do Contrato 29/2020 - GARTNER</t>
  </si>
  <si>
    <t>Suporte à Gestão e Governança. Aconselhamento e elaboração de estudos de TIC</t>
  </si>
  <si>
    <t>CATSER - 22918</t>
  </si>
  <si>
    <t>Prestação dos serviços técnicos especializados de pesquisa e aconselhamento imparcial em Tecnologia da Informação, na forma de assinaturas para acesso a bases de conhecimentos, bem como serviços complementares de apoio à consulta, interpretação e aplicação das informações contidas nas referidas bases. Contrato 29/2020 - GARTNER</t>
  </si>
  <si>
    <t>03480/2020</t>
  </si>
  <si>
    <t>Contrato n. 29/2020</t>
  </si>
  <si>
    <t>3.3.90.40.07</t>
  </si>
  <si>
    <t>Prestação do serviço de manutenção, com suporte e atualização de versões para o Sistema Gerenciador de Banco de Dados (SGBD - Oracle) - Contrato 01/2022</t>
  </si>
  <si>
    <t>SGBD Oracle abriga sistemas essenciais ao funcionamento deste Conselho, onde podemos citar alguns, tais como: PJE Mídias; Audiência Digital; Gestão de Desempenho; Sistema Integrado do Conselho Nacional de Justiça; Escritório Digital; Siga; Malote Digital; Mediação Digital; Sistema de Ouvidoria; Sistema Siga Frota; Sistema Gestor de Recursos Humanos; entre outros</t>
  </si>
  <si>
    <t>00445/2021</t>
  </si>
  <si>
    <t>Contrato n. 01/2022</t>
  </si>
  <si>
    <t>CATSER - 27502</t>
  </si>
  <si>
    <t xml:space="preserve">Prestação de serviços de manutenção preventiva, corretiva e evolutiva da Sala Cofre (célula) com certificação ABNT NBR 15.247 (Grupo 1) </t>
  </si>
  <si>
    <t>Garantir a manutenção da sala cofre e subsistemas da célula</t>
  </si>
  <si>
    <t>00680/2024</t>
  </si>
  <si>
    <t>Contrato n. 02/2024</t>
  </si>
  <si>
    <t>CATSER - 20710</t>
  </si>
  <si>
    <t>3.3.90.40.16</t>
  </si>
  <si>
    <t>Contratação de serviços de impressões, digitalizações e reproduções de caráter local na modalidade com franquia de páginas mais excedentes</t>
  </si>
  <si>
    <t>Necessário para: realizar impressões e digitalização dos documentos do CNJ sem a necessidade de termos o custo com as impressoras e os consumíveis</t>
  </si>
  <si>
    <t>01317/2021</t>
  </si>
  <si>
    <t>Contrato n. 25/2022</t>
  </si>
  <si>
    <t>CATSER - 26867</t>
  </si>
  <si>
    <t>3.3.90.40.12</t>
  </si>
  <si>
    <t>Prestação de serviços técnicos de manutenção em ativos de microinformática e execução continuada de atividades de suporte técnico - Contrato 22/2022</t>
  </si>
  <si>
    <t>Necessário para: Manutenção em todos os equipamentos de TI fornecido para os usuários / Controle de Guias / Controle de entrada e saída de equipamentos / Confecção de laudos técnicos</t>
  </si>
  <si>
    <t>02474/2021</t>
  </si>
  <si>
    <t>CATSER - 27103</t>
  </si>
  <si>
    <t>Suporte Técnico para Solução de Telefonia VoIP</t>
  </si>
  <si>
    <t xml:space="preserve">Garantir que a solução de telefonia VOIP tenha suporte técnico apropriado para que os serviços telefônicos disponibilizados aos usuários do CNJ não sofram indisponibilidade. </t>
  </si>
  <si>
    <t>01015/2022</t>
  </si>
  <si>
    <t>Contrato n. 29/2023</t>
  </si>
  <si>
    <t>CATSER - 26980</t>
  </si>
  <si>
    <t>Serviços de manutenção preventiva, corretiva e evolutiva dos subsistemas de alimentação elétrica (UPS e Geradores) da sala cofre (grupo 2).</t>
  </si>
  <si>
    <t>Garantir a manutenção dos geradores e no-breaks que dão suporte a sala cofre</t>
  </si>
  <si>
    <t>00682/2024</t>
  </si>
  <si>
    <t>Contrato n. 03/2024</t>
  </si>
  <si>
    <t>CATSER - 19810</t>
  </si>
  <si>
    <t>Serviços técnicos de monitoramento, operação e controle do ambiente tecnológico do CNJ.</t>
  </si>
  <si>
    <t>O contrato de monitoramento, operação e controle tem por finalidade manter a disponibilidade dos serviços mantidos pelo CNJ 24x7</t>
  </si>
  <si>
    <t>02586/2023</t>
  </si>
  <si>
    <t>Contrato n. 15/2024</t>
  </si>
  <si>
    <t>Serviços de Suporte Técnico para Equipamentos de Armazenagem de Dados (Storage Huawei)</t>
  </si>
  <si>
    <t>Manter a infraestrutura do ambiente</t>
  </si>
  <si>
    <t>09620/2021</t>
  </si>
  <si>
    <t>Contrato n. 35/2022</t>
  </si>
  <si>
    <t>CATSER - 27413</t>
  </si>
  <si>
    <t>3.3.90.40.06</t>
  </si>
  <si>
    <t xml:space="preserve">Serviços de sustentação da subscrição de software online para apoio ao escritório de projetos, gerente de projetos, atividades, e geração de relatórios nativos pela solução e consultoria em implantação. - Contrato 21/2022 </t>
  </si>
  <si>
    <t>Sustentação ao Portfólio de Projetos de TIC do CNJ</t>
  </si>
  <si>
    <t>06738/2021</t>
  </si>
  <si>
    <t>Contrato n. 21/2022</t>
  </si>
  <si>
    <t>Serviços de suporte técnico para a fitoteca - Contrato 03/2022</t>
  </si>
  <si>
    <t>01203/2021</t>
  </si>
  <si>
    <t>Contrato n. 03/2022</t>
  </si>
  <si>
    <t>Serviços de Reabastecimento dos Tanques do Gerador - DATACENTER - Grupo 03</t>
  </si>
  <si>
    <t>Garantir o funcionamento dos geradores</t>
  </si>
  <si>
    <t>00683/2024</t>
  </si>
  <si>
    <t>Contrato n. 04/2024 / Nota de Empenho n. 26/2024</t>
  </si>
  <si>
    <t>CATSER - 2356</t>
  </si>
  <si>
    <t>Contrato n. 04/2024 / Nota de Empenho n. 27/2024</t>
  </si>
  <si>
    <t>3.3.90.40.13</t>
  </si>
  <si>
    <t xml:space="preserve">Serviços de links de internet com serviço de proteção a DDOS ( Link 1, redundante ao link 2) - Contrato 27/2020 - ConnectX - Substituto do Contrato 27/2020 </t>
  </si>
  <si>
    <t>Manter o acesso à internet</t>
  </si>
  <si>
    <t>CATSER - 26174</t>
  </si>
  <si>
    <t>Serviços de links de internet com serviço de proteção a DDOS ( Link 1, redundante ao link 2) - Contrato 27/2020 - ConnectX -</t>
  </si>
  <si>
    <t>10681/2020</t>
  </si>
  <si>
    <t>Contrato n. 27/2020</t>
  </si>
  <si>
    <t xml:space="preserve">Serviços de links de internet com serviço de proteção a DDOS (Link 2, redundante ao link 1) - Contrato 28/2020 - RD Telecom - Substituto do  Contrato 28/2020 </t>
  </si>
  <si>
    <t>Serviços de links de internet com serviço de proteção a DDOS (Link 2, redundante ao link 1) - Contrato 28/2020 - RD Telecom</t>
  </si>
  <si>
    <t>10683/2020</t>
  </si>
  <si>
    <t>Contrato n. 28/2020</t>
  </si>
  <si>
    <t>4.4.90.40.06</t>
  </si>
  <si>
    <t>Sistema Informatizado de Gestão de Pessoas</t>
  </si>
  <si>
    <t xml:space="preserve">Risco no processamento da Folha de Pagamento do CNJ. SEI n. 02820/2022. Para gerenciar os eventos de pessoal e gerar a Folha de Pagamento, o Conselho Nacional de Justiça (CNJ) conta hoje com o Sistema de Gestão de Recursos Humanos – SGRH, desenvolvido há mais de vinte anos, em uma estrutura já considerada ultrapassada para os padrões atuais, o que vem dificultando a manutenção e a evolução de suas funcionalidades. </t>
  </si>
  <si>
    <t>02820/2022</t>
  </si>
  <si>
    <t>CATSER - 27006</t>
  </si>
  <si>
    <t>TED 08/2020 (STF e CNJ) - Utilização de uma área equivalente a 11,8 metros quadrados do espaço total da sala cofre principal do STF</t>
  </si>
  <si>
    <t>Manter contingência da solução de backup utilizada pelo CNJ</t>
  </si>
  <si>
    <t>10014/2020</t>
  </si>
  <si>
    <t>TED 08/2020</t>
  </si>
  <si>
    <t>3.3.90.40.10</t>
  </si>
  <si>
    <t>Contratação de serviço de Central de Serviços.</t>
  </si>
  <si>
    <t>Valor em conformidade com o Mapa de Preços 1479797, previstos 4 meses de execução em 2023.
Necessário para: Realizar atendimento aos usuários internos e externos e suporte aos sistemas nacionais / Implantar disciplinas ITIL / Realizar Curadoria do ChatBOT / Implantar base de conhecimento / Fornecer nova ferramenta de ITSM / Acompanhar sessão plenario / Realizar controle de identidades</t>
  </si>
  <si>
    <t>07219/2022</t>
  </si>
  <si>
    <t>Contrato n. 35/2023</t>
  </si>
  <si>
    <t>Solução de Gestão de Processos de Negócio (BPMS - Business Process Management Software/Suite)</t>
  </si>
  <si>
    <t>Implantação de ferramenta integrada de gestão de processos. A solução não visa unicamente a utilização da ferramenta na SEGPP, visto que o objetivo é a adoção de uma ferramenta integrada para gestão dos processos de TIC do DTI.</t>
  </si>
  <si>
    <t>13359/2024</t>
  </si>
  <si>
    <t>Contratação de empresa especializada no Software GLPI (Gestionnaire Libre de Parc Informatique) para prestação de serviços de implantação, suporte técnico, treinamento e consultoria</t>
  </si>
  <si>
    <t>A missão da Central de Serviços de TIC do CNJ é minimizar impactos de falhas técnicas e melhorar o atendimento. O atual sistema, OTRS, não atende às necessidades, sem atualizações e relatórios adequados. Dessa forma, se faz necessária contratação de empresa especializada no Software GLPI (Gestionnaire Libre de Parc Informatique) para prestação de serviços de implantação, suporte técnico, treinamento e consultoria</t>
  </si>
  <si>
    <t>03022/2023</t>
  </si>
  <si>
    <t>Contrato n. 17/2024</t>
  </si>
  <si>
    <t>CATSER - 26972</t>
  </si>
  <si>
    <t>Contratação de licenças NetBackup, incluindo garantia do software em sua última versão, por 5 (cinco) anos.</t>
  </si>
  <si>
    <t>Por meio do contrato n. 38/2021 o CNJ adquiriu garantia do licenciamento do software Netbackup por 24 meses. Após o encerramento deste prazo (em dezembro de 2023), será necessário realizar nova contratação para manutenção da utilização do software.</t>
  </si>
  <si>
    <t>01931/2023</t>
  </si>
  <si>
    <t>Contrato n. 07/2024</t>
  </si>
  <si>
    <t>Serviços de Manutenção do Parque de Computadores Servidores do CNJ (Dell e HP) - Contrato 31/2021</t>
  </si>
  <si>
    <t>Soluções de TIC do Portfólio de TIC, exceto os sistemas hospedados na nuvem</t>
  </si>
  <si>
    <t>03778/2021</t>
  </si>
  <si>
    <t>Contrato n. 31/2021</t>
  </si>
  <si>
    <t>CATSER - 27359</t>
  </si>
  <si>
    <t>Serviços de Suporte Appliance Backup. Contrato 38/2021 - JAMC Consultoria</t>
  </si>
  <si>
    <t>03851/2021</t>
  </si>
  <si>
    <t>Contrato n. 38/2021</t>
  </si>
  <si>
    <t>Suporte técnico para os 16 módulos de infraestrutura computacional hiperconvergente já existentes na infraestrutura tecnológica do CNJ</t>
  </si>
  <si>
    <t>02501/2024</t>
  </si>
  <si>
    <t>Serviços de Sustentação de Recuperação dos dados contidos no Cadastros de Pessoa Física (CPF) e Pessoa Jurídica(CNPJ), para fornecimento de informações ao PJe e outros sistemas do Conselho Nacional de Justiça - Contrato 06/2022</t>
  </si>
  <si>
    <t>Sustenta aplicações que necessitam dos dados da Receita Federal</t>
  </si>
  <si>
    <t>IV</t>
  </si>
  <si>
    <t>03235/2021</t>
  </si>
  <si>
    <t>Contrato n. 06/2022</t>
  </si>
  <si>
    <t>Contratação de empresa especializada na prestação de serviço de internet móvel, de forma continuada, nas modalidades Local e Longa Distância Nacional (LDN), com roaming, com o fornecimento de modens de 04 (quatro) portas gigabit (10/100/1000), 4G LTE Wifi Router com taxa de 300 Mbps e respectivos chips SIMCard.</t>
  </si>
  <si>
    <t>É necessidade do CNJ a disponibilização, para usuários deste Conselho em eventos internos, de internet sem fio em ambientes sem outras formas de acesso.</t>
  </si>
  <si>
    <t>03081/2024</t>
  </si>
  <si>
    <t>CATSER - 26344</t>
  </si>
  <si>
    <t>4.4.90.52.41</t>
  </si>
  <si>
    <t>Aquisição de microcomputadores para o Conselho Nacional de Justiça</t>
  </si>
  <si>
    <t>Necessidade de disponibilização de computadores desktops mais modernos, principalmente considerando que as atividades desenvolvidas neste conselho possuem forte dependência tecnológica. Assim, a presente proposta de aquisição demonstra-se importante para a melhoria da mobilidade e manutenção da continuidade dos trabalhos executados pelos usuários do CNJ, impactando positivamente nos resultados a serem alcançados.</t>
  </si>
  <si>
    <t>13314/2023</t>
  </si>
  <si>
    <t>CATMAT - PDM 7010</t>
  </si>
  <si>
    <t>Licenças Microsoft (Office 365, Windows e outros) - Substituto do Contrato 32/2021 - SEI 04521/2024</t>
  </si>
  <si>
    <t xml:space="preserve">Necessário para: manter todas as ferramentas de colaboração / manter as ferramentas de produtividade online / possibilitar a instalação do office nos computadores / Licenciar os pcs com Windows / Manter os portáteis seguros com o Security Mobile / Manter o licenciamento do servidores windows e sql server ativos / manter licenciamento de visio online / Permitir reuniões e eventos do CNJ. atender </t>
  </si>
  <si>
    <t>04521/2024</t>
  </si>
  <si>
    <t xml:space="preserve">Prestação do fornecimento de subscrição Elastic Cloud Enterprise e serviço - Substituto do Contrato 05/2020 - ASPER </t>
  </si>
  <si>
    <t>Datajud</t>
  </si>
  <si>
    <t>CATSER - 27073</t>
  </si>
  <si>
    <t>Serviços especializados "elastic cloud enterprise" - Substituto do Contrato 43/2019</t>
  </si>
  <si>
    <t>O CNJ conseguirá ter maiores insumos para definições de políticas nacionais para o Judiciário</t>
  </si>
  <si>
    <t>Aquisição de monitores de vídeo</t>
  </si>
  <si>
    <t>CATMAT - PDM 6669</t>
  </si>
  <si>
    <t>Suporte Microsoft Unified</t>
  </si>
  <si>
    <t>AWS Professional Service</t>
  </si>
  <si>
    <t>CATSER - 26069</t>
  </si>
  <si>
    <t>Contratação de Serviços de Suporte Técnico e expansão da plataforma de visualização e descoberta de dados. Subsituto do  Contrato 47/2019</t>
  </si>
  <si>
    <t>Sustentação de paineis de informação como: Portal de Estatísticas, Justiça em Números, Módulo de Produtividade, entre outros.
O Qlik é a ferramenta de BI (View e Sense) consolidada no CNJ desde 2015 que permite transformar dados vindos de fontes diferentes em conhecimento de negócio, propiciando tomadas de decisões mais precisas e criando novas oportunidades para os gestores.</t>
  </si>
  <si>
    <t>13436/2024</t>
  </si>
  <si>
    <t xml:space="preserve">Prestação dos serviços de link de comunicação para interligação das unidades descentralizadas do CNJ. - Substituto do Contrato 06/2020 SERPRO </t>
  </si>
  <si>
    <t>Garantir a conectividade entre a sede (SAFS), Sala cofre (514 norte) e STF.</t>
  </si>
  <si>
    <t xml:space="preserve">Suporte técnico switchs </t>
  </si>
  <si>
    <t>CATSER - 22993</t>
  </si>
  <si>
    <t>Aquisição de computadores de Alto desempenho</t>
  </si>
  <si>
    <t>Renovação de subscrição de licenças do software CISCO WEBEX para a realização de videoconferências via Interne</t>
  </si>
  <si>
    <t>a realização, de maneira virtual, as sessões plenárias, audiências e eventos institucionais; o uso de ferramentas administrativas para o gerenciamento de eventos virtuais;
a realização de eventos virtuais com cerca de 1000 usuários, sem perda de eficiência.</t>
  </si>
  <si>
    <t>03070/2024</t>
  </si>
  <si>
    <t>Leitor de QR Code, sistema de envio de convites e impressora portátil</t>
  </si>
  <si>
    <t>CATMAT - PDM 13687</t>
  </si>
  <si>
    <t>Impressora Fotográfica. Compatível com tamanho até A3</t>
  </si>
  <si>
    <t>CATMAT - PDM 17754</t>
  </si>
  <si>
    <t>Contratação de 5 (cinco) licenças da ferramenta MindMeister. MindMeister é uma ferramenta online de mapeamento mental que permite aos usuários criar, compartilhar e colaborar em mapas mentais de forma visual e interativa. Esta plataforma é amplamente utilizada para brainstorming, planejamento de projetos, organização de informações e estudos. É uma ferramenta  poderosa e flexível para criação e gestão de mapas mentais, facilitando a visualização, organização e colaboração de ideias e informações de forma eficiente e intuitiva.</t>
  </si>
  <si>
    <t>Ferramenta de apoio ao planejamento dos projetos</t>
  </si>
  <si>
    <t>Contratação de 5 (cinco) licenças da ferramenta Padlet. O Padlet é uma ferramenta online de colaboração e organização que permite aos usuários criar murais virtuais, painéis de ideias, listas e outros tipos de conteúdos visuais. É amplamente utilizado em ambientes educacionais e empresariais devido à sua flexibilidade e facilidade de uso.</t>
  </si>
  <si>
    <t>Ferramenta de apoio às oficinas de planejamento dos projetos. Permite a participação e colaboração on-line de todos os envolvidos no projeto no momento de ideação/planejamento.</t>
  </si>
  <si>
    <t>0004</t>
  </si>
  <si>
    <t>3.3.90.39.00</t>
  </si>
  <si>
    <t>TED 02/2020 - UFPE = Projeto Laboratório de Mineração de Processos no Judiciário</t>
  </si>
  <si>
    <t>Fomentar a Transformação Digital</t>
  </si>
  <si>
    <t>01764/2020</t>
  </si>
  <si>
    <t>3.3.90.14.14</t>
  </si>
  <si>
    <t>Diárias PDPJ/PJE</t>
  </si>
  <si>
    <t>O recurso será utilizado para subsidiar projetos estratégicos em conjunto aos Tribunais, a exemplo do SINAPSES, MANDAMUS, etc. Também será utilizado este recurso para missões de gerenciamento de crises de PJe nos Tribunais e eventualmente para eventos de capacitação relacionados ao PJe, PDPJ, SINAPSES, MANDAMUS e outras soluções.</t>
  </si>
  <si>
    <t>Treinamento DTI</t>
  </si>
  <si>
    <t>Incentivar o desenvolvimento de capacidades dos Sevidores de TIC</t>
  </si>
  <si>
    <t>SEG0</t>
  </si>
  <si>
    <t>Serviços e soluções para adequação do CNJ à Lei 13.709/2018, Lei Geral de Proteção de Dados (LGPD) - 02094/2021</t>
  </si>
  <si>
    <t>Manter a conformidade com a LGPD</t>
  </si>
  <si>
    <t>02094/2021</t>
  </si>
  <si>
    <t>Contrato n. 27/2022</t>
  </si>
  <si>
    <t>CATSER - 27340</t>
  </si>
  <si>
    <t>Serviços de Apoio Técnico da Solução GRC ( Governança Riscos e Compliance) - Contrato 10/2022</t>
  </si>
  <si>
    <t>Manter a segurança das aplicações e ativos que compõem o Portfólio de TIC. Operacionalizar a Gestão de Riscos e a Gestão da Continuidade de Serviços Essenciais de TIC.</t>
  </si>
  <si>
    <t>01619/2021</t>
  </si>
  <si>
    <t>Contrato n. 10/2022</t>
  </si>
  <si>
    <t>Solução de análise de vulnerabilidades do Conselho Nacional de Justiça (CNJ) - Substituto do Contrato 26/2021</t>
  </si>
  <si>
    <t>Manter a segurança das aplicações que compõem o Portfólio de TIC</t>
  </si>
  <si>
    <t>05892/2023</t>
  </si>
  <si>
    <t>Solução de Segurança de Perímetro de Rede (Serviço de Suporte Técnico on site/remoto para toda a solução Fortinet e seus componentes.)</t>
  </si>
  <si>
    <t>03987/2022</t>
  </si>
  <si>
    <t>Contrato n. 01/2023</t>
  </si>
  <si>
    <t>3.3.90.40.23</t>
  </si>
  <si>
    <t>Serviços de emissão de certificados digitais padrão ICP-Brasil, incluindo visitas para sua emissão, bem como o fornecimento de dispositivos tokens USB para armazenamento. - Contrato 14/2024 - AR RP CERTIFICAÇÃO DIGITAL</t>
  </si>
  <si>
    <t>Possibilitar acesso aos serviços que exigem o certificado digital como meio de acesso</t>
  </si>
  <si>
    <t>09278/2023</t>
  </si>
  <si>
    <t>Contrato n. 14/2024</t>
  </si>
  <si>
    <t>CATSER - 27227</t>
  </si>
  <si>
    <t>Contratação de solução/serviço de gestão de acesso privilegiado (PAM)</t>
  </si>
  <si>
    <t>Proteção de credenciais privilegiadas</t>
  </si>
  <si>
    <t>Contratação de solução/serviço de gestão de vulnerabilidades de containers</t>
  </si>
  <si>
    <t>Falta de gestão de vulnerabilidades de infraestrutura de containers</t>
  </si>
  <si>
    <t xml:space="preserve">Serviços Gerenciados de Segurança da Informação (MSS) - Contrato 08/2021 - ISH </t>
  </si>
  <si>
    <t>Manter a segurança dos recursos de TIC</t>
  </si>
  <si>
    <t>00131/2020</t>
  </si>
  <si>
    <t>Contrato n. 08/2021</t>
  </si>
  <si>
    <t>Solução de proteção de perímetro de rede (firewall)</t>
  </si>
  <si>
    <t xml:space="preserve">O contrato atual 01/2023 (SEI 03987/2022) tem vigência até 02/2026 sem possibilidade renovação e o equipamento Fortigate 1500D está em end-of-life. Dessa forma, será necessário a aquisição de um novo equipamento junto com os serviços de garantia e suporte técnico da solução. </t>
  </si>
  <si>
    <t>CATMAT - PDM 6853</t>
  </si>
  <si>
    <t>0006</t>
  </si>
  <si>
    <t>3.3.90.39.51</t>
  </si>
  <si>
    <t>DPJ</t>
  </si>
  <si>
    <t xml:space="preserve">7ª Edição da Série Justiça Pesquisa </t>
  </si>
  <si>
    <t>Trata-se de programa contínuo, realizado desde 2012, que consiste na contratação de pesquisas que subsidiem a implementação e avaliação de políticas judiciárias, conforme art. 5º da Lei 11. 364, de 26 de outubro de 2006. Seria uma  pesquisa com valor cheio (100%) com valor de R$ 440.075,66 - a iniciar em 2025; três pesquisas a serem iniciadas em 2024, com pagamento de 20% em 2024 e de 80% em 2025, além de mais R$ 188.274,10 do restante da pesquisa iniciada no ano de 2024 (litigância predatória).</t>
  </si>
  <si>
    <t>II</t>
  </si>
  <si>
    <t>06496/2024</t>
  </si>
  <si>
    <t>CATSER - 15342</t>
  </si>
  <si>
    <t>Demandas COIN - Assinatura de bases de dados</t>
  </si>
  <si>
    <t xml:space="preserve">Assinatura de bases de dados em meio digital. Trata-se de solução que busca suprir as necessidades de informação do CNJ. </t>
  </si>
  <si>
    <t>CATSER - 23108</t>
  </si>
  <si>
    <t>Digital Objetc Identifier (DOI)</t>
  </si>
  <si>
    <t>Compra de identificador único para publicações científicas digitais, utilizado internacionalmente. A adoção de DOI auxilia na visibilidade e contagem de citações para a Revista CNJ, um dos critérios da CAPES para atribuição de Qualis aos periódicos científicos.</t>
  </si>
  <si>
    <t>00121/2024</t>
  </si>
  <si>
    <t>3.3.90.39.05</t>
  </si>
  <si>
    <t>Serviços de tradução</t>
  </si>
  <si>
    <t>Contratação de serviços de tradução não juramentada de textos, documentos e outros, com o objetivo de divulgar as publicações do DPJ/CNJ junto a públicos mais amplos.</t>
  </si>
  <si>
    <t>III</t>
  </si>
  <si>
    <t>05728/2023</t>
  </si>
  <si>
    <t>Contrato n. 10/2024</t>
  </si>
  <si>
    <t>0007</t>
  </si>
  <si>
    <t>3.3.90.93.11</t>
  </si>
  <si>
    <t>SGP</t>
  </si>
  <si>
    <t>Concessão de Bolsas de Pós-Gradução</t>
  </si>
  <si>
    <t xml:space="preserve">O CNJ oferece regularmente bolsas de pós-graduação aos servidores e conselheiros interessados em adquirir esse conhecimento extras além de sua graduação. São concedidas bolsas para cursos de:
Especialização (lato sensu), Mestrado e Doutorado (stictu sensu). O dispositivo que regulamenta as bolsas de pós graduação é a IN nº 86/2022.
No cálculo estamos prevendo atualização do teto das bolsas atualizados por dois anos acumulado do IPCA. Considerando as bolsas vigentes (12) e as (13) novas bolsas a serem concedidas em 2025.
</t>
  </si>
  <si>
    <t>Realização de Eventos de Capacitação de Servidores (Internos e Externos)</t>
  </si>
  <si>
    <t xml:space="preserve"> A capacitação permanente no Conselho Nacional de Justiça - CNJ tem por finalidade proporcionar aos servidores a qualificação e o aperfeiçoamento necessários ao cumprimento de suas atividades com maior produtividade, auxiliando-os no alcance dos objetivos estratégicos do Órgão. As ações de educação corporativa, regulamentadas pela Instrução Normativa nº 35/2015 e 63/2020, dividem-se em:
I – eventos internos: promovidos pelo CNJ e planejados para atender às demandas de educação corporativa do Conselho;
II – eventos externos: totalmente promovidos e organizados por outra instituição que não o CNJ, com inscrição, em geral, aberta ao público.
Para 2025 estamos estimando custo médio de R$ 372,88 por servidor capacitado.</t>
  </si>
  <si>
    <t>Concessão de Bolsas de Língua Estrangeira</t>
  </si>
  <si>
    <t xml:space="preserve"> O dispositivo que regulamenta as bolsas de língua é a IN nº 32/2015.
Não há previsão de novas bolsas para 2025. O valor será para pagamento das bolsas já concedidas nos anos anteriores.</t>
  </si>
  <si>
    <t>Programa de Desenvolvimento de Líderes</t>
  </si>
  <si>
    <t>O Programa de Desenvolvimento de Líderes do CNJ é disciplinado pela IN 01/2010, sendo parte do programa Permanente de Capacitação, regulamentada pela Portaria Conjunta nº 3/2007. O treinamento de gestores, que é uma exigência contida na Lei n° 11.416/2006, visa elevar o grau das competencias gerenciais associadas à gestão pública contemporânea na consecução das metas institucionais.
Considerando o quantitativo total de 158 líderes e a meta de capacitar pelo menos 50% dos gestores em pelo menos 15 horas de participação nos eventos que compôem o Programa de Desenvolvimento de Líderes, projeta-se a necessidade de capacitar 79 gestores com o custo unitário de R$ 1265,82.</t>
  </si>
  <si>
    <t>Programa de Certificação Profissional</t>
  </si>
  <si>
    <t>O Programa de Certificação Profissional é destinado a obtenção ou renovação de certificação profissional, conforme dispõe o art. 2º da Instrução Normativa nº 79, de 27 de agosto de 2021.
Este valor contempla a oferta de de até 5 bolsas de certificação profissional de até R$ 5.000,00 por servidor.</t>
  </si>
  <si>
    <t>Mestrado Profissional em Economia -  área de concentração em governança no setor público.</t>
  </si>
  <si>
    <t>Parceria entre STF e UnB será firmada por meio de Termo de Execução Descentralizada, e o valor unitário do curso é de R$ 59.410,09 (cinquenta e nove mil quatrocentos e dez reais e nove centavos). Nesse sentido, o custeio referente às vagas a serem preenchidas por servidores do CNJ deverá ser feito por meio de ressarcimento ao STF, no valor correspondente ao quantitativo de vagas. O CNJ irá participará com 5 vagas.</t>
  </si>
  <si>
    <t>sim</t>
  </si>
  <si>
    <t>05920/2024</t>
  </si>
  <si>
    <t>216H</t>
  </si>
  <si>
    <t>AMMM</t>
  </si>
  <si>
    <t>3.3.90.93.03</t>
  </si>
  <si>
    <t>Ajuda de Custo para moradia a magistrados e membros do Ministério Público. (Auxílo-Moradia para magistrados).</t>
  </si>
  <si>
    <t>Levou-se em consideração a quantidade atual de beneficiários, a média dos valores gastos com este benefício nos anos anteriores e a possibilidade de reajuste desse benefício no ano de 2025.
Atualmente temos apenas 1 beneficiário (Juiz Auxiliar) e o ressarcimento mensal desse magistrado gira em torno de R$ 4.158,85. 
Estimando que para 2025 apenas 2 beneficiarios percebam o referido auxilio, o valor mensal, com todos os ressarcimentos, passaria para R$ 8.317,70. 
Assim, estima-se que o valor necessário para 12 meses seja de R$ 99.812,40.</t>
  </si>
  <si>
    <t>AMOA</t>
  </si>
  <si>
    <t>3.3.90.93.07</t>
  </si>
  <si>
    <t>Auxílio-moradia para outros agentes públicos - ativos. (Auxílio-Moradia para servidores).</t>
  </si>
  <si>
    <t>Levou-se em consideração a quantidade atual de beneficiários, a média dos valores gastos com este benefício nos anos anteriores e a possibilidade de reajuste desse benefício no ano de 2025. 
Caso seja autorizado o reajuste advindo da Lei nº 14.523 de 09/01/2023, será devido 18,13%.
Atualmente temos apenas 11 beneficiários e o ressarcimento mensal com todos os beneficiários gira em torno de R$ 31.338,00.
Estimando que para 2025 o número aumente para 12 servidores e que seja concedido o reajuste de 18,13%, o valor mensal, com todos os ressarcimentos, passaria para R$ 40.384,99.
Assim, estima-se que o valor necessário para 12 meses seja de de R$ 484.619,95</t>
  </si>
  <si>
    <t>0008</t>
  </si>
  <si>
    <t>CEAJUD</t>
  </si>
  <si>
    <t xml:space="preserve">Capacitação de Servidores - EaD Investimento para pagamento de tutoria do cursos a distância oferecidos pelo CEAJUD - </t>
  </si>
  <si>
    <t>O CEAJUD tem como missão promover, em parceria com os Tribunais, a educação coportativa do Poder Judiciário. 
Entre as demandas estratégicas nessa área encontram-se os cursos de improbidade administrativa, processo judicial eletrônico, comunicação institucional, previdência complementar do servidor, infância e juventude, auditoria governamental, gestão por competências, entre tantos outros que virão a ser demandados.</t>
  </si>
  <si>
    <t>I</t>
  </si>
  <si>
    <t>CATSER - 19321</t>
  </si>
  <si>
    <t xml:space="preserve">Capacitação de Servidores - Presencial Investimento para pagamento dos instrutores dos cursos
 presenciais oferecidos pelo CEAJUD e ANSPJ - </t>
  </si>
  <si>
    <t>Com o retorno das atividades presenciais,
novos cursos presenciais de mediação, adminissibilidade recursal, formação de entrevistadores forenses, cursos sobre o marco legal devem retornar à agenda do CEAJUD. Além disso foi criada a Academia Nacional de Segurança do Poder Judiciário que está compartilhando os recursos orçamentários do CEAJUD.</t>
  </si>
  <si>
    <t>Desenvolvimento de cursos Investimento para pagar os conteudistas (servidores e magistrados responsáveis
 por escrever o conteúdo dos cursos a distância) -</t>
  </si>
  <si>
    <t>Para desenvolver um curso a distância é necessário elaborar o 
conteúdo do mesmo. Esse é um trabalho técnico, que requer um conhecimento muito especializado sobre o assunto. Por isso o CEAJUD contrata instrutores internos que são especialistas nos temas que precisam ser desenvolvidos.</t>
  </si>
  <si>
    <t>000A</t>
  </si>
  <si>
    <t>SCS</t>
  </si>
  <si>
    <t>Assessoria de Comunicação Social 1 - apoio administrativo</t>
  </si>
  <si>
    <t xml:space="preserve">A prestação de serviço especializado em comunicação social </t>
  </si>
  <si>
    <t>04788/2021</t>
  </si>
  <si>
    <t>Contrato n. 07/2022</t>
  </si>
  <si>
    <t>Assessoria de Comunicação Social 1- apoio administrativo</t>
  </si>
  <si>
    <t>09492/2024</t>
  </si>
  <si>
    <t>Áudio e vídeo - apoio administrativo</t>
  </si>
  <si>
    <t>Serviços de manutenção preventiva e corretiva de equipamentos de áudio e vídeo.</t>
  </si>
  <si>
    <t>08029/2023</t>
  </si>
  <si>
    <t>Contrato n. 05/2024</t>
  </si>
  <si>
    <t>3.3.90.39.49</t>
  </si>
  <si>
    <t xml:space="preserve">Clipping </t>
  </si>
  <si>
    <t>Prestação de serviço especializado em coleta de notícias de interesse do Conselho Nacional de Justiça</t>
  </si>
  <si>
    <t>08552/2019</t>
  </si>
  <si>
    <t>Contrato n. 12/2020</t>
  </si>
  <si>
    <t>CATSER - 22870</t>
  </si>
  <si>
    <t>3.3.90.39.63</t>
  </si>
  <si>
    <t xml:space="preserve">Material  gráfico 1 </t>
  </si>
  <si>
    <t>Impressão de folhetos, banners, folders e outros materiais de grande volume em papel.</t>
  </si>
  <si>
    <t>XV</t>
  </si>
  <si>
    <t>01426/2024</t>
  </si>
  <si>
    <t>CATSER - 21504</t>
  </si>
  <si>
    <t>Material Vinil 1</t>
  </si>
  <si>
    <t>Prestação de serviços de impressão em vinil para eventos. Necessário para a maior parte dos eventos para fins de divulgação e sinalização</t>
  </si>
  <si>
    <t>09517/2023</t>
  </si>
  <si>
    <t>CATSER - 8306</t>
  </si>
  <si>
    <t xml:space="preserve">Jornais e revistas  online </t>
  </si>
  <si>
    <t>Serviço de assinatura de revistas e jornais nacionais de forma on line com o objetivo de receber notícias dos cenários nacional e internaciona</t>
  </si>
  <si>
    <t>01828/2024</t>
  </si>
  <si>
    <t>Contrato n. 21/2024</t>
  </si>
  <si>
    <t>STF - Produção de Programas de TV e Rádio por meio do Termo de Cooperação com o STF (SEI 04231/2018/ SEI 05055/2019 / SEI 10149/2021)</t>
  </si>
  <si>
    <t>Produção de programas busca disseminar a informação sobre matérias que ocorrem no CNJ, bem como de interesse o Poder Judicário</t>
  </si>
  <si>
    <t>08217/2022, 02386/2024</t>
  </si>
  <si>
    <t>TED 03/2019 e TED 2/2024</t>
  </si>
  <si>
    <t xml:space="preserve">Monitoramento de redes sociais </t>
  </si>
  <si>
    <t xml:space="preserve">Gerenciar os canais oficiais do CNJ nas redes socias, conhecer melhor os usuários e definir estrateégias para melhora do alcance das publicações. </t>
  </si>
  <si>
    <t>08820/2021</t>
  </si>
  <si>
    <t>Contrato n. 28/2022</t>
  </si>
  <si>
    <t xml:space="preserve">Templates  </t>
  </si>
  <si>
    <t>Gerenciar o conteúdo de apresentação viusal para vídeos</t>
  </si>
  <si>
    <t>CATSER - 16535</t>
  </si>
  <si>
    <t xml:space="preserve">Flirkr 1 </t>
  </si>
  <si>
    <t>Ferramenta assinatura anual de serviço de armazenamento de imagens do CNJ</t>
  </si>
  <si>
    <t>Suprimento de fundos</t>
  </si>
  <si>
    <t>06474/2024</t>
  </si>
  <si>
    <t xml:space="preserve">Flirkr 2 </t>
  </si>
  <si>
    <t>Newsletter</t>
  </si>
  <si>
    <t>ferramenta que envia informativos e notícias do CNJ por e-mail para grupos de assinantes. O serviço de newsletter faz parte da estratégia de comunicação do CNJ e é fundamental no relacionamento com a imprensa no tocante à visibilidade das ações e dos serviços prestados pelo CNJ.</t>
  </si>
  <si>
    <t>4640/2024</t>
  </si>
  <si>
    <t>Lnk.Bio Instagram</t>
  </si>
  <si>
    <t>ferramento de integração de link no Instagram</t>
  </si>
  <si>
    <t>09719/2023</t>
  </si>
  <si>
    <t>CATSER - 24988</t>
  </si>
  <si>
    <t xml:space="preserve">Mailing </t>
  </si>
  <si>
    <t>Prestação de serviço  de mailing de imprensa - com dados de contato de jornalistas e de veículos de todo o Brasil - e ferramenta de distribuição de press releases e boletins informativos (e-mail marketing) aos contatos tanto obtidos via mailing de imprensa, como contatos próprios da Secretaria de Comunicação Social.</t>
  </si>
  <si>
    <t>10023/2023</t>
  </si>
  <si>
    <t>Contrato n. 01/2024</t>
  </si>
  <si>
    <t xml:space="preserve">Libras  </t>
  </si>
  <si>
    <t>Contratação da ferramenta de tradução de libras e voz para o Portal CNJ.</t>
  </si>
  <si>
    <t>09561/2022</t>
  </si>
  <si>
    <t>Contrato n. 17/2023</t>
  </si>
  <si>
    <t>CATSER - 27928</t>
  </si>
  <si>
    <t xml:space="preserve">TV por assinatura </t>
  </si>
  <si>
    <t xml:space="preserve">Contratação de empresa especializada emm prestação de serviço  prestação de serviços de TV por assinatura para colher informações para realização de matérias judiciárias.  </t>
  </si>
  <si>
    <t>13815/2023</t>
  </si>
  <si>
    <t>Contrato n. 13/2024</t>
  </si>
  <si>
    <t>CATSER - 16209</t>
  </si>
  <si>
    <t>Pllug in elementor</t>
  </si>
  <si>
    <t xml:space="preserve">Contratação Contratação de plugin Elementor é um plugin para criação de sites e páginas do WordPress. . </t>
  </si>
  <si>
    <t>10021/2023</t>
  </si>
  <si>
    <t>CATSER - 26077</t>
  </si>
  <si>
    <t>Audio e video equipamentos despesa corrente</t>
  </si>
  <si>
    <t xml:space="preserve">Compra de equipamento correntes como conectores e bobinas de audio e video </t>
  </si>
  <si>
    <t xml:space="preserve">Não </t>
  </si>
  <si>
    <t>CATMAT - PDM 17172</t>
  </si>
  <si>
    <t>CJF -  ressarcimento despesas material gráfico e vinil (SEI 04344/2015/ SEI 04372/2021)</t>
  </si>
  <si>
    <t>desenvolvimento de ações com vistas à realização de serviços gráficos de interesse institucional do CNJ</t>
  </si>
  <si>
    <t>04372/2021</t>
  </si>
  <si>
    <t>TED 03/2021</t>
  </si>
  <si>
    <t>Equipamentos fotográficos, de audiovisual,  desing gráfico e imprensa</t>
  </si>
  <si>
    <t>Apoiar o núcleo de reportagem fotográfica da SCS.</t>
  </si>
  <si>
    <t>Saída de recursos</t>
  </si>
  <si>
    <t>Informações acrescentadas ou alteradas</t>
  </si>
  <si>
    <t>Entrada de recursos</t>
  </si>
  <si>
    <t>RESUMO POR UNIDADE</t>
  </si>
  <si>
    <t>Orçamento</t>
  </si>
  <si>
    <t>Limite</t>
  </si>
  <si>
    <t>Diferença</t>
  </si>
  <si>
    <t>AÇÃO ORÇAMENTÁRIA / PLANO ORÇAMENTÁRIO (PO)</t>
  </si>
  <si>
    <t>PROPOSTA LOA 2025</t>
  </si>
  <si>
    <t>DOTAÇÃO ATUALIZADA</t>
  </si>
  <si>
    <t>Documentos de atualização das propostas orçamentárias</t>
  </si>
  <si>
    <t>PRIMÁRIAS DISCRICIONÁRIAS - RP 2</t>
  </si>
  <si>
    <t xml:space="preserve">Controle da atuação administrativa e financeira do Poder Judiciário e do cumprimento dos deveres funcionais dos juízes </t>
  </si>
  <si>
    <t>PO-0001- Apoio Administrativo</t>
  </si>
  <si>
    <t>PO-0002 - Atividades Correcionais</t>
  </si>
  <si>
    <t>PO-0003 - Manutenção e Aprimoramento dos Serviços e do Parque Tecnológico do CNJ</t>
  </si>
  <si>
    <t>PO-0004 - Manutenção e Aprimoramento do Processo Judicial Eletrônico - PJE</t>
  </si>
  <si>
    <t>PO-SEG0 - Segurança da Informação</t>
  </si>
  <si>
    <t>TOTAL</t>
  </si>
  <si>
    <t>PO-0006 - Pesquisas e Diagnósticos do Poder Judiciário</t>
  </si>
  <si>
    <t xml:space="preserve">PO-0007 - Capacitação de pessoas do Conselho Nacional de Justiça </t>
  </si>
  <si>
    <t xml:space="preserve">PO-0008 - Capacitação de pessoas do Poder Judiciário e de operadores do Direito </t>
  </si>
  <si>
    <t>PO-0009 - Apoio às Ações Estratégicas do Conselho Nacional de Justiça</t>
  </si>
  <si>
    <t>PO-000A - Comunicação e Divulgação Institucional</t>
  </si>
  <si>
    <t>Ajuda de Custo para Moradia</t>
  </si>
  <si>
    <t>AMMM - Ajuda de Custo para moradia a magistrados e membros do MP</t>
  </si>
  <si>
    <t>AMOA - Auxílio-moradia para outros agentes públicos - ativos</t>
  </si>
  <si>
    <t>CATMAT | CATSER</t>
  </si>
  <si>
    <t>0009</t>
  </si>
  <si>
    <t>CATMAT - PDM 11336</t>
  </si>
  <si>
    <t>CATMAT - PDM 11167</t>
  </si>
  <si>
    <t>CATMAT - PDM 12649</t>
  </si>
  <si>
    <t>CATMAT - PDM 13878</t>
  </si>
  <si>
    <t>CATMAT - PDM 13927</t>
  </si>
  <si>
    <t>CATMAT - PDM 14697</t>
  </si>
  <si>
    <t>CATMAT - PDM 16077</t>
  </si>
  <si>
    <t>CATMAT - PDM 16244</t>
  </si>
  <si>
    <t>CATMAT - PDM 16549</t>
  </si>
  <si>
    <t>CATMAT - PDM 16636</t>
  </si>
  <si>
    <t>CATMAT - PDM 5984</t>
  </si>
  <si>
    <t>CATMAT - PDM 661</t>
  </si>
  <si>
    <t>CATMAT - PDM 6297</t>
  </si>
  <si>
    <t>CATMAT - PDM 6661</t>
  </si>
  <si>
    <t>CATMAT - PDM 648</t>
  </si>
  <si>
    <t>CATMAT - PDM 7289</t>
  </si>
  <si>
    <t>CATMAT - PDM 7703</t>
  </si>
  <si>
    <t>CATMAT - PDM 8435</t>
  </si>
  <si>
    <t>CATMAT - PDM 1104</t>
  </si>
  <si>
    <t>CATMAT - PDM 1347</t>
  </si>
  <si>
    <t>CATMAT - PDM 1146</t>
  </si>
  <si>
    <t>CATMAT - PDM 7961</t>
  </si>
  <si>
    <t>CATMAT - PDM 449</t>
  </si>
  <si>
    <t>CATMAT - PDM 99</t>
  </si>
  <si>
    <t>CATMAT - CLASSE 3610</t>
  </si>
  <si>
    <t>CATMAT - CLASSE 4210</t>
  </si>
  <si>
    <t>CATMAT - CLASSE 8345</t>
  </si>
  <si>
    <t>CATMAT - CLASSE 7020</t>
  </si>
  <si>
    <t>CATMAT - CLASSE 7110</t>
  </si>
  <si>
    <t>CATMAT - CLASSE 8125</t>
  </si>
  <si>
    <t>CATMAT - GRUPO 67</t>
  </si>
  <si>
    <t>CATMAT - GRUPO 89</t>
  </si>
  <si>
    <t>CATSER - 1090</t>
  </si>
  <si>
    <t>CATSER - 10129</t>
  </si>
  <si>
    <t>CATSER - 13455</t>
  </si>
  <si>
    <t>CATSER - 14591</t>
  </si>
  <si>
    <t>CATSER - 15792</t>
  </si>
  <si>
    <t>CATSER - 16691</t>
  </si>
  <si>
    <t>CATSER - 16748</t>
  </si>
  <si>
    <t>CATSER - 16810</t>
  </si>
  <si>
    <t>CATSER - 17027</t>
  </si>
  <si>
    <t>CATSER - 18112</t>
  </si>
  <si>
    <t>CATSER - 18139</t>
  </si>
  <si>
    <t>CATSER - 18422</t>
  </si>
  <si>
    <t>CATSER - 19224</t>
  </si>
  <si>
    <t>CATSER - 19275</t>
  </si>
  <si>
    <t>CATSER - 20052</t>
  </si>
  <si>
    <t>CATSER - 20737</t>
  </si>
  <si>
    <t>CATSER - 21784</t>
  </si>
  <si>
    <t>CATSER - 22039</t>
  </si>
  <si>
    <t>CATSER - 22640</t>
  </si>
  <si>
    <t>CATSER - 24902</t>
  </si>
  <si>
    <t>CATSER - 25216</t>
  </si>
  <si>
    <t>CATSER - 26140</t>
  </si>
  <si>
    <t>CATSER - 27022</t>
  </si>
  <si>
    <t>CATSER - 27057</t>
  </si>
  <si>
    <t>CATSER - 27219</t>
  </si>
  <si>
    <t>CATSER - 27324</t>
  </si>
  <si>
    <t>CATSER - 27472</t>
  </si>
  <si>
    <t>CATSER - 27740</t>
  </si>
  <si>
    <t>CATSER - 27910</t>
  </si>
  <si>
    <t>CATSER - 3565</t>
  </si>
  <si>
    <t>CATSER - 3662</t>
  </si>
  <si>
    <t>CATSER - 3697</t>
  </si>
  <si>
    <t>CATSER - 5410</t>
  </si>
  <si>
    <t>CATSER - 5991</t>
  </si>
  <si>
    <t>CATSER - 20460</t>
  </si>
  <si>
    <t>4.4.90.52.12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</si>
</sst>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??_);_(@_)"/>
    <numFmt numFmtId="165" formatCode="_-&quot;R$&quot;\ * #,##0_-;\-&quot;R$&quot;\ * #,##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Palatino Linotype"/>
      <family val="1"/>
    </font>
    <font>
      <b/>
      <sz val="16"/>
      <color theme="0"/>
      <name val="Palatino Linotype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6"/>
      <name val="Palatino Linotype"/>
      <family val="1"/>
    </font>
    <font>
      <b/>
      <sz val="12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/>
    <xf numFmtId="0" fontId="2" fillId="3" borderId="1" xfId="0" applyFont="1" applyFill="1" applyBorder="1" applyAlignment="1">
      <alignment horizontal="centerContinuous"/>
    </xf>
    <xf numFmtId="0" fontId="2" fillId="3" borderId="2" xfId="0" applyFont="1" applyFill="1" applyBorder="1" applyAlignment="1">
      <alignment horizontal="centerContinuous"/>
    </xf>
    <xf numFmtId="0" fontId="3" fillId="4" borderId="1" xfId="0" applyFont="1" applyFill="1" applyBorder="1" applyAlignment="1">
      <alignment horizontal="centerContinuous" vertical="center"/>
    </xf>
    <xf numFmtId="0" fontId="3" fillId="4" borderId="2" xfId="0" applyFont="1" applyFill="1" applyBorder="1" applyAlignment="1">
      <alignment horizontal="centerContinuous" vertical="center"/>
    </xf>
    <xf numFmtId="0" fontId="3" fillId="4" borderId="3" xfId="0" applyFont="1" applyFill="1" applyBorder="1" applyAlignment="1">
      <alignment horizontal="centerContinuous"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/>
    <xf numFmtId="44" fontId="4" fillId="2" borderId="0" xfId="0" applyNumberFormat="1" applyFont="1" applyFill="1"/>
    <xf numFmtId="44" fontId="5" fillId="2" borderId="4" xfId="1" applyFont="1" applyFill="1" applyBorder="1" applyAlignment="1"/>
    <xf numFmtId="0" fontId="0" fillId="2" borderId="0" xfId="0" applyFill="1" applyAlignment="1">
      <alignment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4" fontId="6" fillId="3" borderId="5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7" fillId="4" borderId="1" xfId="0" applyFont="1" applyFill="1" applyBorder="1" applyAlignment="1">
      <alignment horizontal="centerContinuous" vertical="center"/>
    </xf>
    <xf numFmtId="0" fontId="0" fillId="2" borderId="0" xfId="0" applyFill="1" applyAlignment="1">
      <alignment vertical="top"/>
    </xf>
    <xf numFmtId="0" fontId="4" fillId="5" borderId="5" xfId="0" applyFont="1" applyFill="1" applyBorder="1" applyAlignment="1">
      <alignment horizontal="center" vertical="top"/>
    </xf>
    <xf numFmtId="0" fontId="4" fillId="5" borderId="5" xfId="0" quotePrefix="1" applyFont="1" applyFill="1" applyBorder="1" applyAlignment="1">
      <alignment horizontal="center" vertical="top"/>
    </xf>
    <xf numFmtId="1" fontId="4" fillId="5" borderId="5" xfId="0" applyNumberFormat="1" applyFont="1" applyFill="1" applyBorder="1" applyAlignment="1">
      <alignment horizontal="center" vertical="top"/>
    </xf>
    <xf numFmtId="0" fontId="4" fillId="5" borderId="5" xfId="0" applyFont="1" applyFill="1" applyBorder="1" applyAlignment="1">
      <alignment horizontal="left" vertical="top"/>
    </xf>
    <xf numFmtId="44" fontId="4" fillId="5" borderId="5" xfId="1" applyFont="1" applyFill="1" applyBorder="1" applyAlignment="1">
      <alignment horizontal="center" vertical="top"/>
    </xf>
    <xf numFmtId="0" fontId="4" fillId="5" borderId="5" xfId="0" applyFont="1" applyFill="1" applyBorder="1" applyAlignment="1">
      <alignment horizontal="left" vertical="top" wrapText="1"/>
    </xf>
    <xf numFmtId="14" fontId="4" fillId="5" borderId="5" xfId="0" quotePrefix="1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4" fillId="6" borderId="5" xfId="0" applyFont="1" applyFill="1" applyBorder="1" applyAlignment="1">
      <alignment horizontal="center" vertical="top"/>
    </xf>
    <xf numFmtId="0" fontId="4" fillId="6" borderId="5" xfId="0" quotePrefix="1" applyFont="1" applyFill="1" applyBorder="1" applyAlignment="1">
      <alignment horizontal="center" vertical="top"/>
    </xf>
    <xf numFmtId="1" fontId="4" fillId="6" borderId="5" xfId="0" applyNumberFormat="1" applyFont="1" applyFill="1" applyBorder="1" applyAlignment="1">
      <alignment horizontal="center" vertical="top"/>
    </xf>
    <xf numFmtId="0" fontId="4" fillId="6" borderId="5" xfId="0" applyFont="1" applyFill="1" applyBorder="1" applyAlignment="1">
      <alignment horizontal="left" vertical="top"/>
    </xf>
    <xf numFmtId="44" fontId="4" fillId="6" borderId="5" xfId="1" applyFont="1" applyFill="1" applyBorder="1" applyAlignment="1">
      <alignment horizontal="center" vertical="top"/>
    </xf>
    <xf numFmtId="0" fontId="4" fillId="6" borderId="5" xfId="0" applyFont="1" applyFill="1" applyBorder="1" applyAlignment="1">
      <alignment horizontal="left" vertical="top" wrapText="1"/>
    </xf>
    <xf numFmtId="14" fontId="4" fillId="6" borderId="5" xfId="0" quotePrefix="1" applyNumberFormat="1" applyFont="1" applyFill="1" applyBorder="1" applyAlignment="1">
      <alignment horizontal="center" vertical="top"/>
    </xf>
    <xf numFmtId="0" fontId="9" fillId="2" borderId="0" xfId="0" applyFont="1" applyFill="1"/>
    <xf numFmtId="0" fontId="2" fillId="3" borderId="1" xfId="0" applyFont="1" applyFill="1" applyBorder="1" applyAlignment="1">
      <alignment horizontal="centerContinuous" vertical="center"/>
    </xf>
    <xf numFmtId="0" fontId="2" fillId="3" borderId="4" xfId="0" applyFont="1" applyFill="1" applyBorder="1" applyAlignment="1">
      <alignment horizontal="centerContinuous" vertical="center"/>
    </xf>
    <xf numFmtId="44" fontId="10" fillId="7" borderId="4" xfId="1" applyFont="1" applyFill="1" applyBorder="1" applyAlignment="1">
      <alignment horizontal="right" vertical="center"/>
    </xf>
    <xf numFmtId="44" fontId="10" fillId="7" borderId="7" xfId="1" applyFont="1" applyFill="1" applyBorder="1" applyAlignment="1">
      <alignment horizontal="right" vertical="center"/>
    </xf>
    <xf numFmtId="49" fontId="8" fillId="6" borderId="8" xfId="0" applyNumberFormat="1" applyFont="1" applyFill="1" applyBorder="1" applyAlignment="1">
      <alignment horizontal="centerContinuous" vertical="center" wrapText="1"/>
    </xf>
    <xf numFmtId="49" fontId="8" fillId="6" borderId="9" xfId="0" applyNumberFormat="1" applyFont="1" applyFill="1" applyBorder="1" applyAlignment="1">
      <alignment horizontal="center" vertical="center" wrapText="1"/>
    </xf>
    <xf numFmtId="49" fontId="8" fillId="6" borderId="10" xfId="0" applyNumberFormat="1" applyFont="1" applyFill="1" applyBorder="1" applyAlignment="1">
      <alignment horizontal="center" vertical="center" wrapText="1"/>
    </xf>
    <xf numFmtId="49" fontId="8" fillId="6" borderId="11" xfId="0" applyNumberFormat="1" applyFont="1" applyFill="1" applyBorder="1" applyAlignment="1">
      <alignment horizontal="center" vertical="center" wrapText="1"/>
    </xf>
    <xf numFmtId="164" fontId="8" fillId="6" borderId="12" xfId="2" applyNumberFormat="1" applyFont="1" applyFill="1" applyBorder="1" applyAlignment="1">
      <alignment horizontal="center" vertical="center" wrapText="1"/>
    </xf>
    <xf numFmtId="164" fontId="8" fillId="6" borderId="13" xfId="2" applyNumberFormat="1" applyFont="1" applyFill="1" applyBorder="1" applyAlignment="1">
      <alignment horizontal="center" vertical="center" wrapText="1"/>
    </xf>
    <xf numFmtId="164" fontId="8" fillId="6" borderId="14" xfId="2" applyNumberFormat="1" applyFont="1" applyFill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Continuous" vertical="center"/>
    </xf>
    <xf numFmtId="165" fontId="10" fillId="7" borderId="6" xfId="1" applyNumberFormat="1" applyFont="1" applyFill="1" applyBorder="1" applyAlignment="1">
      <alignment horizontal="right" vertical="center"/>
    </xf>
    <xf numFmtId="165" fontId="10" fillId="7" borderId="16" xfId="1" applyNumberFormat="1" applyFont="1" applyFill="1" applyBorder="1" applyAlignment="1">
      <alignment horizontal="right" vertical="center"/>
    </xf>
    <xf numFmtId="49" fontId="8" fillId="6" borderId="17" xfId="0" applyNumberFormat="1" applyFont="1" applyFill="1" applyBorder="1" applyAlignment="1">
      <alignment horizontal="center" vertical="center"/>
    </xf>
    <xf numFmtId="164" fontId="12" fillId="6" borderId="5" xfId="2" applyNumberFormat="1" applyFont="1" applyFill="1" applyBorder="1" applyAlignment="1">
      <alignment vertical="center"/>
    </xf>
    <xf numFmtId="164" fontId="12" fillId="6" borderId="18" xfId="2" applyNumberFormat="1" applyFont="1" applyFill="1" applyBorder="1" applyAlignment="1">
      <alignment vertical="center"/>
    </xf>
    <xf numFmtId="0" fontId="10" fillId="7" borderId="5" xfId="2" applyNumberFormat="1" applyFont="1" applyFill="1" applyBorder="1" applyAlignment="1">
      <alignment horizontal="center" vertical="center"/>
    </xf>
    <xf numFmtId="165" fontId="10" fillId="7" borderId="5" xfId="1" applyNumberFormat="1" applyFont="1" applyFill="1" applyBorder="1" applyAlignment="1">
      <alignment horizontal="right" vertical="center"/>
    </xf>
    <xf numFmtId="165" fontId="10" fillId="7" borderId="18" xfId="1" applyNumberFormat="1" applyFont="1" applyFill="1" applyBorder="1" applyAlignment="1">
      <alignment horizontal="right" vertical="center"/>
    </xf>
    <xf numFmtId="49" fontId="8" fillId="0" borderId="17" xfId="0" applyNumberFormat="1" applyFont="1" applyBorder="1" applyAlignment="1">
      <alignment horizontal="justify" vertical="center"/>
    </xf>
    <xf numFmtId="164" fontId="12" fillId="0" borderId="18" xfId="2" applyNumberFormat="1" applyFont="1" applyFill="1" applyBorder="1" applyAlignment="1">
      <alignment vertical="center"/>
    </xf>
    <xf numFmtId="49" fontId="11" fillId="0" borderId="17" xfId="0" applyNumberFormat="1" applyFont="1" applyBorder="1" applyAlignment="1">
      <alignment horizontal="justify" vertical="center"/>
    </xf>
    <xf numFmtId="164" fontId="13" fillId="7" borderId="5" xfId="2" applyNumberFormat="1" applyFont="1" applyFill="1" applyBorder="1" applyAlignment="1">
      <alignment vertical="center"/>
    </xf>
    <xf numFmtId="164" fontId="13" fillId="7" borderId="18" xfId="2" applyNumberFormat="1" applyFont="1" applyFill="1" applyBorder="1" applyAlignment="1">
      <alignment vertical="center"/>
    </xf>
    <xf numFmtId="164" fontId="8" fillId="6" borderId="9" xfId="2" applyNumberFormat="1" applyFont="1" applyFill="1" applyBorder="1" applyAlignment="1">
      <alignment horizontal="center" vertical="center" wrapText="1"/>
    </xf>
    <xf numFmtId="164" fontId="8" fillId="6" borderId="10" xfId="2" applyNumberFormat="1" applyFont="1" applyFill="1" applyBorder="1" applyAlignment="1">
      <alignment horizontal="center" vertical="center" wrapText="1"/>
    </xf>
    <xf numFmtId="164" fontId="12" fillId="7" borderId="5" xfId="2" applyNumberFormat="1" applyFont="1" applyFill="1" applyBorder="1" applyAlignment="1">
      <alignment vertical="center"/>
    </xf>
    <xf numFmtId="164" fontId="12" fillId="7" borderId="18" xfId="2" applyNumberFormat="1" applyFont="1" applyFill="1" applyBorder="1" applyAlignment="1">
      <alignment vertical="center"/>
    </xf>
    <xf numFmtId="165" fontId="9" fillId="2" borderId="0" xfId="0" applyNumberFormat="1" applyFont="1" applyFill="1"/>
    <xf numFmtId="49" fontId="11" fillId="0" borderId="21" xfId="0" applyNumberFormat="1" applyFont="1" applyBorder="1" applyAlignment="1">
      <alignment horizontal="justify" vertical="center"/>
    </xf>
    <xf numFmtId="164" fontId="13" fillId="7" borderId="19" xfId="2" applyNumberFormat="1" applyFont="1" applyFill="1" applyBorder="1" applyAlignment="1">
      <alignment vertical="center"/>
    </xf>
    <xf numFmtId="164" fontId="13" fillId="7" borderId="20" xfId="2" applyNumberFormat="1" applyFont="1" applyFill="1" applyBorder="1" applyAlignment="1">
      <alignment vertical="center"/>
    </xf>
    <xf numFmtId="49" fontId="8" fillId="6" borderId="8" xfId="0" applyNumberFormat="1" applyFont="1" applyFill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5" xfId="0" quotePrefix="1" applyFont="1" applyFill="1" applyBorder="1" applyAlignment="1">
      <alignment horizontal="center" vertical="center"/>
    </xf>
    <xf numFmtId="1" fontId="4" fillId="6" borderId="5" xfId="0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left" vertical="center"/>
    </xf>
    <xf numFmtId="44" fontId="4" fillId="6" borderId="5" xfId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5" xfId="0" quotePrefix="1" applyFont="1" applyFill="1" applyBorder="1" applyAlignment="1">
      <alignment horizontal="center" vertical="center"/>
    </xf>
    <xf numFmtId="1" fontId="4" fillId="5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left" vertical="center"/>
    </xf>
    <xf numFmtId="44" fontId="4" fillId="5" borderId="5" xfId="1" applyFont="1" applyFill="1" applyBorder="1" applyAlignment="1">
      <alignment horizontal="left" vertical="center"/>
    </xf>
    <xf numFmtId="14" fontId="4" fillId="5" borderId="5" xfId="0" quotePrefix="1" applyNumberFormat="1" applyFont="1" applyFill="1" applyBorder="1" applyAlignment="1">
      <alignment horizontal="center" vertical="center"/>
    </xf>
    <xf numFmtId="14" fontId="4" fillId="6" borderId="5" xfId="0" quotePrefix="1" applyNumberFormat="1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4" fillId="8" borderId="5" xfId="0" quotePrefix="1" applyFont="1" applyFill="1" applyBorder="1" applyAlignment="1">
      <alignment horizontal="center" vertical="center"/>
    </xf>
    <xf numFmtId="1" fontId="14" fillId="8" borderId="5" xfId="0" applyNumberFormat="1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left" vertical="top"/>
    </xf>
    <xf numFmtId="44" fontId="14" fillId="2" borderId="5" xfId="1" applyFont="1" applyFill="1" applyBorder="1" applyAlignment="1">
      <alignment horizontal="center" vertical="center"/>
    </xf>
    <xf numFmtId="14" fontId="4" fillId="8" borderId="5" xfId="0" quotePrefix="1" applyNumberFormat="1" applyFont="1" applyFill="1" applyBorder="1" applyAlignment="1">
      <alignment horizontal="center" vertical="center"/>
    </xf>
    <xf numFmtId="0" fontId="14" fillId="8" borderId="24" xfId="0" quotePrefix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/>
    </xf>
    <xf numFmtId="44" fontId="4" fillId="0" borderId="5" xfId="1" applyFont="1" applyFill="1" applyBorder="1" applyAlignment="1">
      <alignment horizontal="center" vertical="center"/>
    </xf>
    <xf numFmtId="14" fontId="4" fillId="0" borderId="5" xfId="0" quotePrefix="1" applyNumberFormat="1" applyFont="1" applyBorder="1" applyAlignment="1">
      <alignment horizontal="center" vertical="center"/>
    </xf>
    <xf numFmtId="0" fontId="4" fillId="0" borderId="24" xfId="0" quotePrefix="1" applyFont="1" applyBorder="1" applyAlignment="1">
      <alignment horizontal="center" vertical="center"/>
    </xf>
    <xf numFmtId="0" fontId="0" fillId="10" borderId="0" xfId="0" applyFill="1"/>
    <xf numFmtId="0" fontId="0" fillId="9" borderId="0" xfId="0" applyFill="1"/>
    <xf numFmtId="0" fontId="0" fillId="11" borderId="0" xfId="0" applyFill="1"/>
    <xf numFmtId="49" fontId="11" fillId="0" borderId="25" xfId="0" applyNumberFormat="1" applyFont="1" applyBorder="1" applyAlignment="1">
      <alignment horizontal="centerContinuous" vertical="center"/>
    </xf>
    <xf numFmtId="165" fontId="10" fillId="7" borderId="26" xfId="1" applyNumberFormat="1" applyFont="1" applyFill="1" applyBorder="1" applyAlignment="1">
      <alignment horizontal="right" vertical="center"/>
    </xf>
    <xf numFmtId="165" fontId="10" fillId="7" borderId="27" xfId="1" applyNumberFormat="1" applyFont="1" applyFill="1" applyBorder="1" applyAlignment="1">
      <alignment horizontal="right" vertical="center"/>
    </xf>
    <xf numFmtId="165" fontId="10" fillId="7" borderId="28" xfId="1" applyNumberFormat="1" applyFont="1" applyFill="1" applyBorder="1" applyAlignment="1">
      <alignment horizontal="right" vertical="center"/>
    </xf>
    <xf numFmtId="44" fontId="10" fillId="6" borderId="9" xfId="1" applyFont="1" applyFill="1" applyBorder="1" applyAlignment="1">
      <alignment horizontal="right" vertical="center"/>
    </xf>
    <xf numFmtId="44" fontId="10" fillId="6" borderId="10" xfId="1" applyFont="1" applyFill="1" applyBorder="1" applyAlignment="1">
      <alignment horizontal="right" vertical="center"/>
    </xf>
    <xf numFmtId="164" fontId="12" fillId="0" borderId="5" xfId="2" applyNumberFormat="1" applyFont="1" applyBorder="1" applyAlignment="1">
      <alignment vertical="center"/>
    </xf>
  </cellXfs>
  <cellStyles count="3">
    <cellStyle name="Moeda" xfId="1" builtinId="4"/>
    <cellStyle name="Normal" xfId="0" builtinId="0"/>
    <cellStyle name="Vírgula" xfId="2" builtinId="3"/>
  </cellStyles>
  <dxfs count="6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916EF-FC30-4394-88C7-33A818B1F906}">
  <dimension ref="A1:V431"/>
  <sheetViews>
    <sheetView tabSelected="1" topLeftCell="A38" zoomScale="90" zoomScaleNormal="90" workbookViewId="0">
      <selection activeCell="F52" sqref="F5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15.42578125" customWidth="1"/>
    <col min="4" max="4" width="14.140625" customWidth="1"/>
    <col min="5" max="5" width="14.85546875" customWidth="1"/>
    <col min="6" max="6" width="13.85546875" customWidth="1"/>
    <col min="7" max="7" width="9.28515625" customWidth="1"/>
    <col min="8" max="8" width="49.28515625" customWidth="1"/>
    <col min="9" max="9" width="19.85546875" customWidth="1"/>
    <col min="10" max="10" width="34.5703125" customWidth="1"/>
    <col min="11" max="11" width="16.85546875" customWidth="1"/>
    <col min="12" max="12" width="13.42578125" customWidth="1"/>
    <col min="13" max="13" width="10.7109375" customWidth="1"/>
    <col min="14" max="14" width="12.28515625" customWidth="1"/>
    <col min="15" max="15" width="21" customWidth="1"/>
    <col min="16" max="16" width="16.42578125" customWidth="1"/>
    <col min="17" max="17" width="20.28515625" customWidth="1"/>
    <col min="18" max="18" width="25.85546875" customWidth="1"/>
    <col min="19" max="19" width="15.28515625" customWidth="1"/>
    <col min="20" max="20" width="22.5703125" customWidth="1"/>
    <col min="21" max="21" width="9.140625" customWidth="1"/>
    <col min="22" max="22" width="0" hidden="1" customWidth="1"/>
    <col min="23" max="16384" width="9.140625" hidden="1"/>
  </cols>
  <sheetData>
    <row r="1" spans="1:21" ht="15.75" thickBot="1" x14ac:dyDescent="0.3">
      <c r="A1" s="1"/>
      <c r="B1" s="1"/>
      <c r="C1" s="1"/>
      <c r="D1" s="1"/>
      <c r="E1" s="1"/>
      <c r="F1" s="1"/>
      <c r="G1" s="1"/>
      <c r="H1" s="2"/>
      <c r="I1" s="1"/>
      <c r="J1" s="2"/>
      <c r="K1" s="2"/>
      <c r="L1" s="1"/>
      <c r="M1" s="1"/>
      <c r="N1" s="1"/>
      <c r="O1" s="1"/>
      <c r="P1" s="1"/>
      <c r="Q1" s="1"/>
      <c r="R1" s="3"/>
      <c r="S1" s="1"/>
      <c r="T1" s="1"/>
      <c r="U1" s="1"/>
    </row>
    <row r="2" spans="1:21" ht="26.25" thickBot="1" x14ac:dyDescent="0.5">
      <c r="A2" s="1"/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"/>
    </row>
    <row r="3" spans="1:21" ht="23.25" thickBot="1" x14ac:dyDescent="0.3">
      <c r="A3" s="1"/>
      <c r="B3" s="19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  <c r="T3" s="8"/>
      <c r="U3" s="1"/>
    </row>
    <row r="4" spans="1:21" ht="23.25" thickBot="1" x14ac:dyDescent="0.3">
      <c r="A4" s="1"/>
      <c r="B4" s="6" t="s">
        <v>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8"/>
      <c r="T4" s="8"/>
      <c r="U4" s="1"/>
    </row>
    <row r="5" spans="1:21" x14ac:dyDescent="0.25">
      <c r="A5" s="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"/>
    </row>
    <row r="6" spans="1:21" ht="15.75" thickBot="1" x14ac:dyDescent="0.3">
      <c r="A6" s="1"/>
      <c r="B6" s="9"/>
      <c r="C6" s="9"/>
      <c r="D6" s="9"/>
      <c r="E6" s="9"/>
      <c r="F6" s="9"/>
      <c r="G6" s="9"/>
      <c r="H6" s="10"/>
      <c r="I6" s="9"/>
      <c r="J6" s="10"/>
      <c r="K6" s="10"/>
      <c r="L6" s="9"/>
      <c r="M6" s="9"/>
      <c r="N6" s="9"/>
      <c r="O6" s="9"/>
      <c r="P6" s="9"/>
      <c r="Q6" s="9"/>
      <c r="R6" s="11"/>
      <c r="S6" s="9"/>
      <c r="T6" s="9"/>
      <c r="U6" s="1"/>
    </row>
    <row r="7" spans="1:21" ht="15.75" thickBot="1" x14ac:dyDescent="0.3">
      <c r="A7" s="1"/>
      <c r="B7" s="9"/>
      <c r="C7" s="9"/>
      <c r="D7" s="9"/>
      <c r="E7" s="9"/>
      <c r="F7" s="9"/>
      <c r="G7" s="12"/>
      <c r="H7" s="10"/>
      <c r="I7" s="13">
        <f>SUBTOTAL(9,I9:I210)</f>
        <v>179558538.33206207</v>
      </c>
      <c r="J7" s="10"/>
      <c r="K7" s="10"/>
      <c r="L7" s="9"/>
      <c r="M7" s="9"/>
      <c r="N7" s="9"/>
      <c r="O7" s="9"/>
      <c r="P7" s="9"/>
      <c r="Q7" s="9"/>
      <c r="R7" s="11"/>
      <c r="S7" s="9"/>
      <c r="T7" s="9"/>
      <c r="U7" s="1"/>
    </row>
    <row r="8" spans="1:21" ht="48.75" customHeight="1" x14ac:dyDescent="0.25">
      <c r="A8" s="14"/>
      <c r="B8" s="15" t="s">
        <v>3</v>
      </c>
      <c r="C8" s="15" t="s">
        <v>4</v>
      </c>
      <c r="D8" s="15" t="s">
        <v>5</v>
      </c>
      <c r="E8" s="15" t="s">
        <v>6</v>
      </c>
      <c r="F8" s="15" t="s">
        <v>7</v>
      </c>
      <c r="G8" s="15" t="s">
        <v>8</v>
      </c>
      <c r="H8" s="15" t="s">
        <v>9</v>
      </c>
      <c r="I8" s="16" t="s">
        <v>10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7" t="s">
        <v>19</v>
      </c>
      <c r="S8" s="15" t="s">
        <v>20</v>
      </c>
      <c r="T8" s="15" t="s">
        <v>21</v>
      </c>
      <c r="U8" s="14"/>
    </row>
    <row r="9" spans="1:21" s="28" customFormat="1" ht="15" customHeight="1" x14ac:dyDescent="0.25">
      <c r="A9" s="20"/>
      <c r="B9" s="21">
        <v>1</v>
      </c>
      <c r="C9" s="21" t="s">
        <v>22</v>
      </c>
      <c r="D9" s="22" t="s">
        <v>23</v>
      </c>
      <c r="E9" s="22">
        <v>3</v>
      </c>
      <c r="F9" s="21" t="s">
        <v>24</v>
      </c>
      <c r="G9" s="23" t="s">
        <v>25</v>
      </c>
      <c r="H9" s="24" t="s">
        <v>26</v>
      </c>
      <c r="I9" s="25">
        <v>6500000</v>
      </c>
      <c r="J9" s="26" t="s">
        <v>27</v>
      </c>
      <c r="K9" s="22" t="s">
        <v>28</v>
      </c>
      <c r="L9" s="22" t="s">
        <v>29</v>
      </c>
      <c r="M9" s="22" t="s">
        <v>30</v>
      </c>
      <c r="N9" s="22" t="s">
        <v>31</v>
      </c>
      <c r="O9" s="22" t="s">
        <v>32</v>
      </c>
      <c r="P9" s="22" t="s">
        <v>33</v>
      </c>
      <c r="Q9" s="22" t="s">
        <v>34</v>
      </c>
      <c r="R9" s="27" t="s">
        <v>35</v>
      </c>
      <c r="S9" s="22" t="s">
        <v>36</v>
      </c>
      <c r="T9" s="22" t="s">
        <v>37</v>
      </c>
      <c r="U9" s="20" t="s">
        <v>38</v>
      </c>
    </row>
    <row r="10" spans="1:21" s="28" customFormat="1" ht="15" customHeight="1" x14ac:dyDescent="0.25">
      <c r="A10" s="20"/>
      <c r="B10" s="29">
        <v>2</v>
      </c>
      <c r="C10" s="29" t="s">
        <v>22</v>
      </c>
      <c r="D10" s="30" t="s">
        <v>23</v>
      </c>
      <c r="E10" s="30">
        <v>3</v>
      </c>
      <c r="F10" s="29" t="s">
        <v>39</v>
      </c>
      <c r="G10" s="31" t="s">
        <v>25</v>
      </c>
      <c r="H10" s="32" t="s">
        <v>40</v>
      </c>
      <c r="I10" s="33">
        <v>1700000</v>
      </c>
      <c r="J10" s="34" t="s">
        <v>27</v>
      </c>
      <c r="K10" s="30" t="s">
        <v>28</v>
      </c>
      <c r="L10" s="30" t="s">
        <v>29</v>
      </c>
      <c r="M10" s="30" t="s">
        <v>30</v>
      </c>
      <c r="N10" s="30" t="s">
        <v>31</v>
      </c>
      <c r="O10" s="30" t="s">
        <v>32</v>
      </c>
      <c r="P10" s="30" t="s">
        <v>41</v>
      </c>
      <c r="Q10" s="29" t="s">
        <v>42</v>
      </c>
      <c r="R10" s="35" t="s">
        <v>35</v>
      </c>
      <c r="S10" s="30" t="s">
        <v>36</v>
      </c>
      <c r="T10" s="29" t="s">
        <v>43</v>
      </c>
      <c r="U10" s="20" t="s">
        <v>38</v>
      </c>
    </row>
    <row r="11" spans="1:21" s="28" customFormat="1" ht="15" customHeight="1" x14ac:dyDescent="0.25">
      <c r="A11" s="20"/>
      <c r="B11" s="21">
        <v>3</v>
      </c>
      <c r="C11" s="21" t="s">
        <v>22</v>
      </c>
      <c r="D11" s="22" t="s">
        <v>23</v>
      </c>
      <c r="E11" s="22">
        <v>3</v>
      </c>
      <c r="F11" s="21" t="s">
        <v>44</v>
      </c>
      <c r="G11" s="23" t="s">
        <v>25</v>
      </c>
      <c r="H11" s="24" t="s">
        <v>45</v>
      </c>
      <c r="I11" s="25">
        <v>410000</v>
      </c>
      <c r="J11" s="26" t="s">
        <v>46</v>
      </c>
      <c r="K11" s="22" t="s">
        <v>28</v>
      </c>
      <c r="L11" s="22" t="s">
        <v>29</v>
      </c>
      <c r="M11" s="22" t="s">
        <v>30</v>
      </c>
      <c r="N11" s="22" t="s">
        <v>31</v>
      </c>
      <c r="O11" s="22" t="s">
        <v>35</v>
      </c>
      <c r="P11" s="22" t="s">
        <v>35</v>
      </c>
      <c r="Q11" s="22" t="s">
        <v>35</v>
      </c>
      <c r="R11" s="27" t="s">
        <v>35</v>
      </c>
      <c r="S11" s="22" t="s">
        <v>35</v>
      </c>
      <c r="T11" s="22" t="s">
        <v>47</v>
      </c>
      <c r="U11" s="20" t="s">
        <v>38</v>
      </c>
    </row>
    <row r="12" spans="1:21" s="28" customFormat="1" ht="15" customHeight="1" x14ac:dyDescent="0.25">
      <c r="A12" s="20"/>
      <c r="B12" s="29">
        <v>4</v>
      </c>
      <c r="C12" s="29" t="s">
        <v>22</v>
      </c>
      <c r="D12" s="30" t="s">
        <v>23</v>
      </c>
      <c r="E12" s="30">
        <v>3</v>
      </c>
      <c r="F12" s="29" t="s">
        <v>48</v>
      </c>
      <c r="G12" s="31" t="s">
        <v>25</v>
      </c>
      <c r="H12" s="32" t="s">
        <v>49</v>
      </c>
      <c r="I12" s="33">
        <v>200000</v>
      </c>
      <c r="J12" s="34" t="s">
        <v>27</v>
      </c>
      <c r="K12" s="30" t="s">
        <v>28</v>
      </c>
      <c r="L12" s="30" t="s">
        <v>29</v>
      </c>
      <c r="M12" s="30" t="s">
        <v>31</v>
      </c>
      <c r="N12" s="30" t="s">
        <v>31</v>
      </c>
      <c r="O12" s="30" t="s">
        <v>50</v>
      </c>
      <c r="P12" s="30" t="s">
        <v>51</v>
      </c>
      <c r="Q12" s="29"/>
      <c r="R12" s="35">
        <v>45689</v>
      </c>
      <c r="S12" s="30" t="s">
        <v>36</v>
      </c>
      <c r="T12" s="29" t="s">
        <v>52</v>
      </c>
      <c r="U12" s="20" t="s">
        <v>38</v>
      </c>
    </row>
    <row r="13" spans="1:21" s="28" customFormat="1" ht="15" customHeight="1" x14ac:dyDescent="0.25">
      <c r="A13" s="20"/>
      <c r="B13" s="21">
        <v>5</v>
      </c>
      <c r="C13" s="21" t="s">
        <v>22</v>
      </c>
      <c r="D13" s="22" t="s">
        <v>23</v>
      </c>
      <c r="E13" s="22">
        <v>3</v>
      </c>
      <c r="F13" s="21" t="s">
        <v>53</v>
      </c>
      <c r="G13" s="23" t="s">
        <v>25</v>
      </c>
      <c r="H13" s="24" t="s">
        <v>54</v>
      </c>
      <c r="I13" s="25">
        <v>145160</v>
      </c>
      <c r="J13" s="26" t="s">
        <v>55</v>
      </c>
      <c r="K13" s="22" t="s">
        <v>28</v>
      </c>
      <c r="L13" s="22" t="s">
        <v>29</v>
      </c>
      <c r="M13" s="22" t="s">
        <v>31</v>
      </c>
      <c r="N13" s="22" t="s">
        <v>31</v>
      </c>
      <c r="O13" s="22" t="s">
        <v>50</v>
      </c>
      <c r="P13" s="22" t="s">
        <v>51</v>
      </c>
      <c r="Q13" s="22"/>
      <c r="R13" s="27">
        <v>45689</v>
      </c>
      <c r="S13" s="22" t="s">
        <v>56</v>
      </c>
      <c r="T13" s="22" t="s">
        <v>57</v>
      </c>
      <c r="U13" s="20" t="s">
        <v>38</v>
      </c>
    </row>
    <row r="14" spans="1:21" s="28" customFormat="1" ht="15" customHeight="1" x14ac:dyDescent="0.25">
      <c r="A14" s="20"/>
      <c r="B14" s="29">
        <v>6</v>
      </c>
      <c r="C14" s="29" t="s">
        <v>22</v>
      </c>
      <c r="D14" s="30" t="s">
        <v>23</v>
      </c>
      <c r="E14" s="30">
        <v>4</v>
      </c>
      <c r="F14" s="29" t="s">
        <v>58</v>
      </c>
      <c r="G14" s="31" t="s">
        <v>25</v>
      </c>
      <c r="H14" s="32" t="s">
        <v>59</v>
      </c>
      <c r="I14" s="33">
        <v>126284.6</v>
      </c>
      <c r="J14" s="34" t="s">
        <v>60</v>
      </c>
      <c r="K14" s="30" t="s">
        <v>28</v>
      </c>
      <c r="L14" s="30" t="s">
        <v>29</v>
      </c>
      <c r="M14" s="30" t="s">
        <v>31</v>
      </c>
      <c r="N14" s="30" t="s">
        <v>30</v>
      </c>
      <c r="O14" s="30" t="s">
        <v>50</v>
      </c>
      <c r="P14" s="30" t="s">
        <v>51</v>
      </c>
      <c r="Q14" s="29"/>
      <c r="R14" s="35">
        <v>45689</v>
      </c>
      <c r="S14" s="30" t="s">
        <v>56</v>
      </c>
      <c r="T14" s="29"/>
      <c r="U14" s="20" t="s">
        <v>38</v>
      </c>
    </row>
    <row r="15" spans="1:21" s="28" customFormat="1" ht="15" customHeight="1" x14ac:dyDescent="0.25">
      <c r="A15" s="20"/>
      <c r="B15" s="21">
        <v>7</v>
      </c>
      <c r="C15" s="21" t="s">
        <v>22</v>
      </c>
      <c r="D15" s="22" t="s">
        <v>23</v>
      </c>
      <c r="E15" s="22">
        <v>4</v>
      </c>
      <c r="F15" s="21" t="s">
        <v>61</v>
      </c>
      <c r="G15" s="23" t="s">
        <v>25</v>
      </c>
      <c r="H15" s="24" t="s">
        <v>62</v>
      </c>
      <c r="I15" s="25">
        <v>60000</v>
      </c>
      <c r="J15" s="26" t="s">
        <v>27</v>
      </c>
      <c r="K15" s="22" t="s">
        <v>28</v>
      </c>
      <c r="L15" s="22" t="s">
        <v>29</v>
      </c>
      <c r="M15" s="22" t="s">
        <v>31</v>
      </c>
      <c r="N15" s="22" t="s">
        <v>30</v>
      </c>
      <c r="O15" s="22" t="s">
        <v>50</v>
      </c>
      <c r="P15" s="22" t="s">
        <v>51</v>
      </c>
      <c r="Q15" s="22"/>
      <c r="R15" s="27">
        <v>45693</v>
      </c>
      <c r="S15" s="22" t="s">
        <v>56</v>
      </c>
      <c r="T15" s="22" t="s">
        <v>63</v>
      </c>
      <c r="U15" s="20" t="s">
        <v>38</v>
      </c>
    </row>
    <row r="16" spans="1:21" s="28" customFormat="1" ht="15" customHeight="1" x14ac:dyDescent="0.25">
      <c r="A16" s="20"/>
      <c r="B16" s="29">
        <v>8</v>
      </c>
      <c r="C16" s="29" t="s">
        <v>22</v>
      </c>
      <c r="D16" s="30" t="s">
        <v>23</v>
      </c>
      <c r="E16" s="30">
        <v>3</v>
      </c>
      <c r="F16" s="29" t="s">
        <v>64</v>
      </c>
      <c r="G16" s="31" t="s">
        <v>25</v>
      </c>
      <c r="H16" s="32" t="s">
        <v>65</v>
      </c>
      <c r="I16" s="33">
        <v>38748.269999999997</v>
      </c>
      <c r="J16" s="34" t="s">
        <v>27</v>
      </c>
      <c r="K16" s="30" t="s">
        <v>28</v>
      </c>
      <c r="L16" s="30" t="s">
        <v>29</v>
      </c>
      <c r="M16" s="30" t="s">
        <v>30</v>
      </c>
      <c r="N16" s="30" t="s">
        <v>31</v>
      </c>
      <c r="O16" s="30" t="s">
        <v>66</v>
      </c>
      <c r="P16" s="30" t="s">
        <v>67</v>
      </c>
      <c r="Q16" s="29"/>
      <c r="R16" s="35">
        <v>45785</v>
      </c>
      <c r="S16" s="30" t="s">
        <v>56</v>
      </c>
      <c r="T16" s="29" t="s">
        <v>68</v>
      </c>
      <c r="U16" s="20" t="s">
        <v>38</v>
      </c>
    </row>
    <row r="17" spans="1:21" s="28" customFormat="1" ht="15" customHeight="1" x14ac:dyDescent="0.25">
      <c r="A17" s="20"/>
      <c r="B17" s="21">
        <v>9</v>
      </c>
      <c r="C17" s="21" t="s">
        <v>22</v>
      </c>
      <c r="D17" s="22" t="s">
        <v>23</v>
      </c>
      <c r="E17" s="22">
        <v>3</v>
      </c>
      <c r="F17" s="21" t="s">
        <v>69</v>
      </c>
      <c r="G17" s="23" t="s">
        <v>25</v>
      </c>
      <c r="H17" s="24" t="s">
        <v>70</v>
      </c>
      <c r="I17" s="25">
        <v>20000</v>
      </c>
      <c r="J17" s="26" t="s">
        <v>27</v>
      </c>
      <c r="K17" s="22" t="s">
        <v>28</v>
      </c>
      <c r="L17" s="22" t="s">
        <v>29</v>
      </c>
      <c r="M17" s="22" t="s">
        <v>31</v>
      </c>
      <c r="N17" s="22" t="s">
        <v>30</v>
      </c>
      <c r="O17" s="22" t="s">
        <v>71</v>
      </c>
      <c r="P17" s="22" t="s">
        <v>51</v>
      </c>
      <c r="Q17" s="22"/>
      <c r="R17" s="27">
        <v>45693</v>
      </c>
      <c r="S17" s="22" t="s">
        <v>56</v>
      </c>
      <c r="T17" s="22" t="s">
        <v>72</v>
      </c>
      <c r="U17" s="20" t="s">
        <v>38</v>
      </c>
    </row>
    <row r="18" spans="1:21" s="28" customFormat="1" ht="15" customHeight="1" x14ac:dyDescent="0.25">
      <c r="A18" s="20"/>
      <c r="B18" s="29">
        <v>10</v>
      </c>
      <c r="C18" s="29" t="s">
        <v>22</v>
      </c>
      <c r="D18" s="30" t="s">
        <v>23</v>
      </c>
      <c r="E18" s="30">
        <v>4</v>
      </c>
      <c r="F18" s="29" t="s">
        <v>73</v>
      </c>
      <c r="G18" s="31" t="s">
        <v>25</v>
      </c>
      <c r="H18" s="32" t="s">
        <v>74</v>
      </c>
      <c r="I18" s="33">
        <v>15000</v>
      </c>
      <c r="J18" s="34" t="s">
        <v>75</v>
      </c>
      <c r="K18" s="30" t="s">
        <v>28</v>
      </c>
      <c r="L18" s="30" t="s">
        <v>29</v>
      </c>
      <c r="M18" s="30" t="s">
        <v>31</v>
      </c>
      <c r="N18" s="30" t="s">
        <v>30</v>
      </c>
      <c r="O18" s="30" t="s">
        <v>71</v>
      </c>
      <c r="P18" s="30" t="s">
        <v>51</v>
      </c>
      <c r="Q18" s="29"/>
      <c r="R18" s="35">
        <v>45689</v>
      </c>
      <c r="S18" s="30" t="s">
        <v>56</v>
      </c>
      <c r="T18" s="29" t="s">
        <v>76</v>
      </c>
      <c r="U18" s="20" t="s">
        <v>38</v>
      </c>
    </row>
    <row r="19" spans="1:21" s="28" customFormat="1" ht="15" customHeight="1" x14ac:dyDescent="0.25">
      <c r="A19" s="20"/>
      <c r="B19" s="21">
        <v>11</v>
      </c>
      <c r="C19" s="21" t="s">
        <v>22</v>
      </c>
      <c r="D19" s="22" t="s">
        <v>23</v>
      </c>
      <c r="E19" s="22">
        <v>3</v>
      </c>
      <c r="F19" s="21" t="s">
        <v>77</v>
      </c>
      <c r="G19" s="23" t="s">
        <v>25</v>
      </c>
      <c r="H19" s="24" t="s">
        <v>78</v>
      </c>
      <c r="I19" s="25">
        <v>15000</v>
      </c>
      <c r="J19" s="26" t="s">
        <v>75</v>
      </c>
      <c r="K19" s="22" t="s">
        <v>28</v>
      </c>
      <c r="L19" s="22" t="s">
        <v>29</v>
      </c>
      <c r="M19" s="22" t="s">
        <v>31</v>
      </c>
      <c r="N19" s="22" t="s">
        <v>31</v>
      </c>
      <c r="O19" s="22" t="s">
        <v>71</v>
      </c>
      <c r="P19" s="22" t="s">
        <v>51</v>
      </c>
      <c r="Q19" s="22"/>
      <c r="R19" s="27">
        <v>45693</v>
      </c>
      <c r="S19" s="22" t="s">
        <v>56</v>
      </c>
      <c r="T19" s="22" t="s">
        <v>79</v>
      </c>
      <c r="U19" s="20" t="s">
        <v>38</v>
      </c>
    </row>
    <row r="20" spans="1:21" s="28" customFormat="1" ht="15" customHeight="1" x14ac:dyDescent="0.25">
      <c r="A20" s="20"/>
      <c r="B20" s="29">
        <v>12</v>
      </c>
      <c r="C20" s="29" t="s">
        <v>22</v>
      </c>
      <c r="D20" s="30" t="s">
        <v>23</v>
      </c>
      <c r="E20" s="30">
        <v>4</v>
      </c>
      <c r="F20" s="29" t="s">
        <v>80</v>
      </c>
      <c r="G20" s="31" t="s">
        <v>25</v>
      </c>
      <c r="H20" s="32" t="s">
        <v>81</v>
      </c>
      <c r="I20" s="33">
        <v>11500</v>
      </c>
      <c r="J20" s="34" t="s">
        <v>27</v>
      </c>
      <c r="K20" s="30" t="s">
        <v>28</v>
      </c>
      <c r="L20" s="30" t="s">
        <v>29</v>
      </c>
      <c r="M20" s="30" t="s">
        <v>31</v>
      </c>
      <c r="N20" s="30" t="s">
        <v>30</v>
      </c>
      <c r="O20" s="30" t="s">
        <v>71</v>
      </c>
      <c r="P20" s="30" t="s">
        <v>51</v>
      </c>
      <c r="Q20" s="29"/>
      <c r="R20" s="35">
        <v>45689</v>
      </c>
      <c r="S20" s="30" t="s">
        <v>56</v>
      </c>
      <c r="T20" s="29" t="s">
        <v>82</v>
      </c>
      <c r="U20" s="20" t="s">
        <v>38</v>
      </c>
    </row>
    <row r="21" spans="1:21" s="28" customFormat="1" ht="15" customHeight="1" x14ac:dyDescent="0.25">
      <c r="A21" s="20"/>
      <c r="B21" s="21">
        <v>13</v>
      </c>
      <c r="C21" s="21" t="s">
        <v>22</v>
      </c>
      <c r="D21" s="22" t="s">
        <v>23</v>
      </c>
      <c r="E21" s="22">
        <v>3</v>
      </c>
      <c r="F21" s="21" t="s">
        <v>83</v>
      </c>
      <c r="G21" s="23" t="s">
        <v>25</v>
      </c>
      <c r="H21" s="24" t="s">
        <v>84</v>
      </c>
      <c r="I21" s="25">
        <v>3500</v>
      </c>
      <c r="J21" s="26" t="s">
        <v>85</v>
      </c>
      <c r="K21" s="22" t="s">
        <v>28</v>
      </c>
      <c r="L21" s="22" t="s">
        <v>29</v>
      </c>
      <c r="M21" s="22" t="s">
        <v>31</v>
      </c>
      <c r="N21" s="22" t="s">
        <v>31</v>
      </c>
      <c r="O21" s="22" t="s">
        <v>71</v>
      </c>
      <c r="P21" s="22" t="s">
        <v>51</v>
      </c>
      <c r="Q21" s="22"/>
      <c r="R21" s="27">
        <v>45689</v>
      </c>
      <c r="S21" s="22" t="s">
        <v>56</v>
      </c>
      <c r="T21" s="22" t="s">
        <v>86</v>
      </c>
      <c r="U21" s="20" t="s">
        <v>38</v>
      </c>
    </row>
    <row r="22" spans="1:21" s="28" customFormat="1" ht="15" customHeight="1" x14ac:dyDescent="0.25">
      <c r="A22" s="20"/>
      <c r="B22" s="29">
        <v>14</v>
      </c>
      <c r="C22" s="29" t="s">
        <v>22</v>
      </c>
      <c r="D22" s="30" t="s">
        <v>23</v>
      </c>
      <c r="E22" s="30">
        <v>3</v>
      </c>
      <c r="F22" s="29" t="s">
        <v>87</v>
      </c>
      <c r="G22" s="31" t="s">
        <v>25</v>
      </c>
      <c r="H22" s="32" t="s">
        <v>88</v>
      </c>
      <c r="I22" s="33">
        <v>2500</v>
      </c>
      <c r="J22" s="34" t="s">
        <v>27</v>
      </c>
      <c r="K22" s="30" t="s">
        <v>28</v>
      </c>
      <c r="L22" s="30" t="s">
        <v>29</v>
      </c>
      <c r="M22" s="30" t="s">
        <v>31</v>
      </c>
      <c r="N22" s="30" t="s">
        <v>30</v>
      </c>
      <c r="O22" s="30" t="s">
        <v>71</v>
      </c>
      <c r="P22" s="30" t="s">
        <v>51</v>
      </c>
      <c r="Q22" s="29"/>
      <c r="R22" s="35">
        <v>45689</v>
      </c>
      <c r="S22" s="30" t="s">
        <v>56</v>
      </c>
      <c r="T22" s="29" t="s">
        <v>89</v>
      </c>
      <c r="U22" s="20" t="s">
        <v>38</v>
      </c>
    </row>
    <row r="23" spans="1:21" s="28" customFormat="1" ht="15" customHeight="1" x14ac:dyDescent="0.25">
      <c r="A23" s="20"/>
      <c r="B23" s="21">
        <v>15</v>
      </c>
      <c r="C23" s="21" t="s">
        <v>22</v>
      </c>
      <c r="D23" s="22" t="s">
        <v>23</v>
      </c>
      <c r="E23" s="22">
        <v>3</v>
      </c>
      <c r="F23" s="21" t="s">
        <v>90</v>
      </c>
      <c r="G23" s="23" t="s">
        <v>25</v>
      </c>
      <c r="H23" s="24" t="s">
        <v>91</v>
      </c>
      <c r="I23" s="25">
        <v>1500000</v>
      </c>
      <c r="J23" s="26" t="s">
        <v>92</v>
      </c>
      <c r="K23" s="22" t="s">
        <v>93</v>
      </c>
      <c r="L23" s="22" t="s">
        <v>94</v>
      </c>
      <c r="M23" s="22" t="s">
        <v>30</v>
      </c>
      <c r="N23" s="22" t="s">
        <v>31</v>
      </c>
      <c r="O23" s="22" t="s">
        <v>66</v>
      </c>
      <c r="P23" s="22" t="s">
        <v>95</v>
      </c>
      <c r="Q23" s="22"/>
      <c r="R23" s="27"/>
      <c r="S23" s="22" t="s">
        <v>36</v>
      </c>
      <c r="T23" s="22" t="s">
        <v>96</v>
      </c>
      <c r="U23" s="20" t="s">
        <v>38</v>
      </c>
    </row>
    <row r="24" spans="1:21" s="28" customFormat="1" ht="15" customHeight="1" x14ac:dyDescent="0.25">
      <c r="A24" s="20"/>
      <c r="B24" s="29">
        <v>16</v>
      </c>
      <c r="C24" s="29" t="s">
        <v>22</v>
      </c>
      <c r="D24" s="30" t="s">
        <v>23</v>
      </c>
      <c r="E24" s="30">
        <v>3</v>
      </c>
      <c r="F24" s="29" t="s">
        <v>97</v>
      </c>
      <c r="G24" s="31" t="s">
        <v>25</v>
      </c>
      <c r="H24" s="32" t="s">
        <v>98</v>
      </c>
      <c r="I24" s="33">
        <v>300000</v>
      </c>
      <c r="J24" s="34" t="s">
        <v>99</v>
      </c>
      <c r="K24" s="30" t="s">
        <v>93</v>
      </c>
      <c r="L24" s="30" t="s">
        <v>94</v>
      </c>
      <c r="M24" s="30" t="s">
        <v>30</v>
      </c>
      <c r="N24" s="30" t="s">
        <v>31</v>
      </c>
      <c r="O24" s="30" t="s">
        <v>66</v>
      </c>
      <c r="P24" s="30" t="s">
        <v>100</v>
      </c>
      <c r="Q24" s="29"/>
      <c r="R24" s="35"/>
      <c r="S24" s="30" t="s">
        <v>36</v>
      </c>
      <c r="T24" s="29" t="s">
        <v>101</v>
      </c>
      <c r="U24" s="20" t="s">
        <v>38</v>
      </c>
    </row>
    <row r="25" spans="1:21" s="28" customFormat="1" ht="15" customHeight="1" x14ac:dyDescent="0.25">
      <c r="A25" s="20"/>
      <c r="B25" s="21">
        <v>17</v>
      </c>
      <c r="C25" s="21" t="s">
        <v>22</v>
      </c>
      <c r="D25" s="22" t="s">
        <v>23</v>
      </c>
      <c r="E25" s="22">
        <v>3</v>
      </c>
      <c r="F25" s="21" t="s">
        <v>102</v>
      </c>
      <c r="G25" s="23" t="s">
        <v>25</v>
      </c>
      <c r="H25" s="24" t="s">
        <v>103</v>
      </c>
      <c r="I25" s="25">
        <v>50000</v>
      </c>
      <c r="J25" s="26" t="s">
        <v>104</v>
      </c>
      <c r="K25" s="22" t="s">
        <v>93</v>
      </c>
      <c r="L25" s="22" t="s">
        <v>29</v>
      </c>
      <c r="M25" s="22" t="s">
        <v>31</v>
      </c>
      <c r="N25" s="22" t="s">
        <v>30</v>
      </c>
      <c r="O25" s="22" t="s">
        <v>71</v>
      </c>
      <c r="P25" s="22" t="s">
        <v>51</v>
      </c>
      <c r="Q25" s="22"/>
      <c r="R25" s="27">
        <v>45809</v>
      </c>
      <c r="S25" s="22" t="s">
        <v>56</v>
      </c>
      <c r="T25" s="22"/>
      <c r="U25" s="20" t="s">
        <v>38</v>
      </c>
    </row>
    <row r="26" spans="1:21" s="28" customFormat="1" ht="15" customHeight="1" x14ac:dyDescent="0.25">
      <c r="A26" s="20"/>
      <c r="B26" s="29">
        <v>18</v>
      </c>
      <c r="C26" s="29" t="s">
        <v>22</v>
      </c>
      <c r="D26" s="30" t="s">
        <v>23</v>
      </c>
      <c r="E26" s="30">
        <v>3</v>
      </c>
      <c r="F26" s="29" t="s">
        <v>102</v>
      </c>
      <c r="G26" s="31" t="s">
        <v>25</v>
      </c>
      <c r="H26" s="32" t="s">
        <v>105</v>
      </c>
      <c r="I26" s="33">
        <v>33000</v>
      </c>
      <c r="J26" s="34" t="s">
        <v>106</v>
      </c>
      <c r="K26" s="30" t="s">
        <v>93</v>
      </c>
      <c r="L26" s="30" t="s">
        <v>29</v>
      </c>
      <c r="M26" s="30" t="s">
        <v>31</v>
      </c>
      <c r="N26" s="30" t="s">
        <v>30</v>
      </c>
      <c r="O26" s="30" t="s">
        <v>71</v>
      </c>
      <c r="P26" s="30" t="s">
        <v>51</v>
      </c>
      <c r="Q26" s="29"/>
      <c r="R26" s="35">
        <v>45809</v>
      </c>
      <c r="S26" s="30" t="s">
        <v>107</v>
      </c>
      <c r="T26" s="29" t="s">
        <v>108</v>
      </c>
      <c r="U26" s="20" t="s">
        <v>38</v>
      </c>
    </row>
    <row r="27" spans="1:21" s="28" customFormat="1" ht="15" customHeight="1" x14ac:dyDescent="0.25">
      <c r="A27" s="20"/>
      <c r="B27" s="21">
        <v>19</v>
      </c>
      <c r="C27" s="21" t="s">
        <v>22</v>
      </c>
      <c r="D27" s="22" t="s">
        <v>23</v>
      </c>
      <c r="E27" s="22">
        <v>3</v>
      </c>
      <c r="F27" s="21" t="s">
        <v>109</v>
      </c>
      <c r="G27" s="23" t="s">
        <v>25</v>
      </c>
      <c r="H27" s="24" t="s">
        <v>110</v>
      </c>
      <c r="I27" s="25">
        <v>32401</v>
      </c>
      <c r="J27" s="26" t="s">
        <v>111</v>
      </c>
      <c r="K27" s="22" t="s">
        <v>93</v>
      </c>
      <c r="L27" s="22" t="s">
        <v>94</v>
      </c>
      <c r="M27" s="22" t="s">
        <v>31</v>
      </c>
      <c r="N27" s="22" t="s">
        <v>30</v>
      </c>
      <c r="O27" s="22" t="s">
        <v>71</v>
      </c>
      <c r="P27" s="22" t="s">
        <v>51</v>
      </c>
      <c r="Q27" s="22"/>
      <c r="R27" s="27">
        <v>45809</v>
      </c>
      <c r="S27" s="22" t="s">
        <v>56</v>
      </c>
      <c r="T27" s="22" t="s">
        <v>112</v>
      </c>
      <c r="U27" s="20" t="s">
        <v>38</v>
      </c>
    </row>
    <row r="28" spans="1:21" s="28" customFormat="1" ht="15" customHeight="1" x14ac:dyDescent="0.25">
      <c r="A28" s="20"/>
      <c r="B28" s="29">
        <v>20</v>
      </c>
      <c r="C28" s="29" t="s">
        <v>22</v>
      </c>
      <c r="D28" s="30" t="s">
        <v>23</v>
      </c>
      <c r="E28" s="30">
        <v>3</v>
      </c>
      <c r="F28" s="29" t="s">
        <v>113</v>
      </c>
      <c r="G28" s="31" t="s">
        <v>25</v>
      </c>
      <c r="H28" s="32" t="s">
        <v>114</v>
      </c>
      <c r="I28" s="33">
        <v>90000</v>
      </c>
      <c r="J28" s="34" t="s">
        <v>115</v>
      </c>
      <c r="K28" s="30" t="s">
        <v>116</v>
      </c>
      <c r="L28" s="30" t="s">
        <v>117</v>
      </c>
      <c r="M28" s="30" t="s">
        <v>30</v>
      </c>
      <c r="N28" s="30" t="s">
        <v>31</v>
      </c>
      <c r="O28" s="30" t="s">
        <v>66</v>
      </c>
      <c r="P28" s="30" t="s">
        <v>118</v>
      </c>
      <c r="Q28" s="29" t="s">
        <v>119</v>
      </c>
      <c r="R28" s="35">
        <v>45957</v>
      </c>
      <c r="S28" s="30" t="s">
        <v>56</v>
      </c>
      <c r="T28" s="29" t="s">
        <v>120</v>
      </c>
      <c r="U28" s="20" t="s">
        <v>38</v>
      </c>
    </row>
    <row r="29" spans="1:21" s="28" customFormat="1" ht="15" customHeight="1" x14ac:dyDescent="0.25">
      <c r="A29" s="20"/>
      <c r="B29" s="21">
        <v>21</v>
      </c>
      <c r="C29" s="21" t="s">
        <v>22</v>
      </c>
      <c r="D29" s="22" t="s">
        <v>23</v>
      </c>
      <c r="E29" s="22">
        <v>3</v>
      </c>
      <c r="F29" s="21" t="s">
        <v>121</v>
      </c>
      <c r="G29" s="23" t="s">
        <v>25</v>
      </c>
      <c r="H29" s="24" t="s">
        <v>122</v>
      </c>
      <c r="I29" s="25">
        <v>6700000</v>
      </c>
      <c r="J29" s="26" t="s">
        <v>123</v>
      </c>
      <c r="K29" s="22" t="s">
        <v>124</v>
      </c>
      <c r="L29" s="22" t="s">
        <v>94</v>
      </c>
      <c r="M29" s="22" t="s">
        <v>30</v>
      </c>
      <c r="N29" s="22" t="s">
        <v>31</v>
      </c>
      <c r="O29" s="22" t="s">
        <v>35</v>
      </c>
      <c r="P29" s="22" t="s">
        <v>35</v>
      </c>
      <c r="Q29" s="22" t="s">
        <v>35</v>
      </c>
      <c r="R29" s="27" t="s">
        <v>35</v>
      </c>
      <c r="S29" s="22" t="s">
        <v>35</v>
      </c>
      <c r="T29" s="22"/>
      <c r="U29" s="20" t="s">
        <v>38</v>
      </c>
    </row>
    <row r="30" spans="1:21" s="28" customFormat="1" ht="15" customHeight="1" x14ac:dyDescent="0.25">
      <c r="A30" s="20"/>
      <c r="B30" s="29">
        <v>22</v>
      </c>
      <c r="C30" s="29" t="s">
        <v>22</v>
      </c>
      <c r="D30" s="30" t="s">
        <v>23</v>
      </c>
      <c r="E30" s="30">
        <v>3</v>
      </c>
      <c r="F30" s="29" t="s">
        <v>125</v>
      </c>
      <c r="G30" s="31" t="s">
        <v>25</v>
      </c>
      <c r="H30" s="32" t="s">
        <v>126</v>
      </c>
      <c r="I30" s="33">
        <v>5024440</v>
      </c>
      <c r="J30" s="34" t="s">
        <v>127</v>
      </c>
      <c r="K30" s="30" t="s">
        <v>124</v>
      </c>
      <c r="L30" s="30" t="s">
        <v>128</v>
      </c>
      <c r="M30" s="30" t="s">
        <v>30</v>
      </c>
      <c r="N30" s="30" t="s">
        <v>31</v>
      </c>
      <c r="O30" s="30" t="s">
        <v>66</v>
      </c>
      <c r="P30" s="30" t="s">
        <v>129</v>
      </c>
      <c r="Q30" s="29" t="s">
        <v>130</v>
      </c>
      <c r="R30" s="35">
        <v>45779</v>
      </c>
      <c r="S30" s="30" t="s">
        <v>107</v>
      </c>
      <c r="T30" s="29" t="s">
        <v>131</v>
      </c>
      <c r="U30" s="20" t="s">
        <v>38</v>
      </c>
    </row>
    <row r="31" spans="1:21" s="28" customFormat="1" ht="15" customHeight="1" x14ac:dyDescent="0.25">
      <c r="A31" s="20"/>
      <c r="B31" s="21">
        <v>23</v>
      </c>
      <c r="C31" s="21" t="s">
        <v>22</v>
      </c>
      <c r="D31" s="22" t="s">
        <v>23</v>
      </c>
      <c r="E31" s="22">
        <v>3</v>
      </c>
      <c r="F31" s="21" t="s">
        <v>132</v>
      </c>
      <c r="G31" s="23" t="s">
        <v>25</v>
      </c>
      <c r="H31" s="24" t="s">
        <v>133</v>
      </c>
      <c r="I31" s="25">
        <v>27878.400000000001</v>
      </c>
      <c r="J31" s="26" t="s">
        <v>134</v>
      </c>
      <c r="K31" s="22" t="s">
        <v>135</v>
      </c>
      <c r="L31" s="22" t="s">
        <v>29</v>
      </c>
      <c r="M31" s="22" t="s">
        <v>30</v>
      </c>
      <c r="N31" s="22" t="s">
        <v>31</v>
      </c>
      <c r="O31" s="22" t="s">
        <v>32</v>
      </c>
      <c r="P31" s="22" t="s">
        <v>136</v>
      </c>
      <c r="Q31" s="22" t="s">
        <v>137</v>
      </c>
      <c r="R31" s="27">
        <v>46822</v>
      </c>
      <c r="S31" s="22" t="s">
        <v>56</v>
      </c>
      <c r="T31" s="22" t="s">
        <v>138</v>
      </c>
      <c r="U31" s="20" t="s">
        <v>38</v>
      </c>
    </row>
    <row r="32" spans="1:21" s="28" customFormat="1" ht="15" customHeight="1" x14ac:dyDescent="0.25">
      <c r="A32" s="20"/>
      <c r="B32" s="29">
        <v>24</v>
      </c>
      <c r="C32" s="29" t="s">
        <v>22</v>
      </c>
      <c r="D32" s="30" t="s">
        <v>23</v>
      </c>
      <c r="E32" s="30">
        <v>3</v>
      </c>
      <c r="F32" s="29"/>
      <c r="G32" s="31" t="s">
        <v>25</v>
      </c>
      <c r="H32" s="32" t="s">
        <v>139</v>
      </c>
      <c r="I32" s="33">
        <v>300000</v>
      </c>
      <c r="J32" s="34"/>
      <c r="K32" s="30" t="s">
        <v>140</v>
      </c>
      <c r="L32" s="30" t="s">
        <v>29</v>
      </c>
      <c r="M32" s="30" t="s">
        <v>30</v>
      </c>
      <c r="N32" s="30" t="s">
        <v>30</v>
      </c>
      <c r="O32" s="30" t="s">
        <v>35</v>
      </c>
      <c r="P32" s="30" t="s">
        <v>35</v>
      </c>
      <c r="Q32" s="29" t="s">
        <v>35</v>
      </c>
      <c r="R32" s="35" t="s">
        <v>35</v>
      </c>
      <c r="S32" s="30" t="s">
        <v>35</v>
      </c>
      <c r="T32" s="29"/>
      <c r="U32" s="20" t="s">
        <v>38</v>
      </c>
    </row>
    <row r="33" spans="1:21" s="28" customFormat="1" ht="15" customHeight="1" x14ac:dyDescent="0.25">
      <c r="A33" s="20"/>
      <c r="B33" s="21">
        <v>25</v>
      </c>
      <c r="C33" s="21" t="s">
        <v>22</v>
      </c>
      <c r="D33" s="22" t="s">
        <v>23</v>
      </c>
      <c r="E33" s="22">
        <v>3</v>
      </c>
      <c r="F33" s="21" t="s">
        <v>141</v>
      </c>
      <c r="G33" s="23" t="s">
        <v>25</v>
      </c>
      <c r="H33" s="24" t="s">
        <v>142</v>
      </c>
      <c r="I33" s="25">
        <v>140000</v>
      </c>
      <c r="J33" s="26" t="s">
        <v>143</v>
      </c>
      <c r="K33" s="22" t="s">
        <v>140</v>
      </c>
      <c r="L33" s="22" t="s">
        <v>29</v>
      </c>
      <c r="M33" s="22" t="s">
        <v>30</v>
      </c>
      <c r="N33" s="22" t="s">
        <v>31</v>
      </c>
      <c r="O33" s="22" t="s">
        <v>66</v>
      </c>
      <c r="P33" s="22" t="s">
        <v>144</v>
      </c>
      <c r="Q33" s="22" t="s">
        <v>145</v>
      </c>
      <c r="R33" s="27">
        <v>45658</v>
      </c>
      <c r="S33" s="22" t="s">
        <v>36</v>
      </c>
      <c r="T33" s="22" t="s">
        <v>146</v>
      </c>
      <c r="U33" s="20" t="s">
        <v>38</v>
      </c>
    </row>
    <row r="34" spans="1:21" s="28" customFormat="1" ht="15" customHeight="1" x14ac:dyDescent="0.25">
      <c r="A34" s="20"/>
      <c r="B34" s="29">
        <v>26</v>
      </c>
      <c r="C34" s="29" t="s">
        <v>22</v>
      </c>
      <c r="D34" s="30" t="s">
        <v>23</v>
      </c>
      <c r="E34" s="30">
        <v>3</v>
      </c>
      <c r="F34" s="29" t="s">
        <v>147</v>
      </c>
      <c r="G34" s="31" t="s">
        <v>25</v>
      </c>
      <c r="H34" s="32" t="s">
        <v>148</v>
      </c>
      <c r="I34" s="33">
        <v>13472269.52</v>
      </c>
      <c r="J34" s="34" t="s">
        <v>149</v>
      </c>
      <c r="K34" s="30" t="s">
        <v>150</v>
      </c>
      <c r="L34" s="30" t="s">
        <v>29</v>
      </c>
      <c r="M34" s="30" t="s">
        <v>30</v>
      </c>
      <c r="N34" s="30" t="s">
        <v>31</v>
      </c>
      <c r="O34" s="30" t="s">
        <v>66</v>
      </c>
      <c r="P34" s="30" t="s">
        <v>151</v>
      </c>
      <c r="Q34" s="29" t="s">
        <v>152</v>
      </c>
      <c r="R34" s="35">
        <v>45687</v>
      </c>
      <c r="S34" s="30" t="s">
        <v>56</v>
      </c>
      <c r="T34" s="29" t="s">
        <v>153</v>
      </c>
      <c r="U34" s="20" t="s">
        <v>38</v>
      </c>
    </row>
    <row r="35" spans="1:21" s="28" customFormat="1" ht="15" customHeight="1" x14ac:dyDescent="0.25">
      <c r="A35" s="20"/>
      <c r="B35" s="21">
        <v>27</v>
      </c>
      <c r="C35" s="21" t="s">
        <v>22</v>
      </c>
      <c r="D35" s="22" t="s">
        <v>23</v>
      </c>
      <c r="E35" s="22">
        <v>3</v>
      </c>
      <c r="F35" s="21" t="s">
        <v>90</v>
      </c>
      <c r="G35" s="23" t="s">
        <v>25</v>
      </c>
      <c r="H35" s="24" t="s">
        <v>154</v>
      </c>
      <c r="I35" s="25">
        <v>735917.08</v>
      </c>
      <c r="J35" s="26" t="s">
        <v>155</v>
      </c>
      <c r="K35" s="22" t="s">
        <v>150</v>
      </c>
      <c r="L35" s="22" t="s">
        <v>29</v>
      </c>
      <c r="M35" s="22" t="s">
        <v>30</v>
      </c>
      <c r="N35" s="22" t="s">
        <v>31</v>
      </c>
      <c r="O35" s="22" t="s">
        <v>66</v>
      </c>
      <c r="P35" s="22" t="s">
        <v>156</v>
      </c>
      <c r="Q35" s="22" t="s">
        <v>157</v>
      </c>
      <c r="R35" s="27">
        <v>45803</v>
      </c>
      <c r="S35" s="22" t="s">
        <v>56</v>
      </c>
      <c r="T35" s="22" t="s">
        <v>96</v>
      </c>
      <c r="U35" s="20" t="s">
        <v>38</v>
      </c>
    </row>
    <row r="36" spans="1:21" s="28" customFormat="1" ht="15" customHeight="1" x14ac:dyDescent="0.25">
      <c r="A36" s="20"/>
      <c r="B36" s="29">
        <v>28</v>
      </c>
      <c r="C36" s="29" t="s">
        <v>22</v>
      </c>
      <c r="D36" s="30" t="s">
        <v>23</v>
      </c>
      <c r="E36" s="30">
        <v>4</v>
      </c>
      <c r="F36" s="29" t="s">
        <v>158</v>
      </c>
      <c r="G36" s="31" t="s">
        <v>25</v>
      </c>
      <c r="H36" s="32" t="s">
        <v>159</v>
      </c>
      <c r="I36" s="33">
        <v>500000</v>
      </c>
      <c r="J36" s="34" t="s">
        <v>160</v>
      </c>
      <c r="K36" s="30" t="s">
        <v>150</v>
      </c>
      <c r="L36" s="30" t="s">
        <v>29</v>
      </c>
      <c r="M36" s="30" t="s">
        <v>30</v>
      </c>
      <c r="N36" s="30" t="s">
        <v>30</v>
      </c>
      <c r="O36" s="30" t="s">
        <v>50</v>
      </c>
      <c r="P36" s="30" t="s">
        <v>161</v>
      </c>
      <c r="Q36" s="29"/>
      <c r="R36" s="35">
        <v>45716</v>
      </c>
      <c r="S36" s="30" t="s">
        <v>36</v>
      </c>
      <c r="T36" s="29" t="s">
        <v>162</v>
      </c>
      <c r="U36" s="20" t="s">
        <v>38</v>
      </c>
    </row>
    <row r="37" spans="1:21" s="28" customFormat="1" ht="15" customHeight="1" x14ac:dyDescent="0.25">
      <c r="A37" s="20"/>
      <c r="B37" s="21">
        <v>29</v>
      </c>
      <c r="C37" s="21" t="s">
        <v>22</v>
      </c>
      <c r="D37" s="22" t="s">
        <v>23</v>
      </c>
      <c r="E37" s="22">
        <v>3</v>
      </c>
      <c r="F37" s="21" t="s">
        <v>163</v>
      </c>
      <c r="G37" s="23" t="s">
        <v>25</v>
      </c>
      <c r="H37" s="24" t="s">
        <v>164</v>
      </c>
      <c r="I37" s="25">
        <v>467000</v>
      </c>
      <c r="J37" s="26" t="s">
        <v>165</v>
      </c>
      <c r="K37" s="22" t="s">
        <v>150</v>
      </c>
      <c r="L37" s="22" t="s">
        <v>29</v>
      </c>
      <c r="M37" s="22" t="s">
        <v>30</v>
      </c>
      <c r="N37" s="22" t="s">
        <v>30</v>
      </c>
      <c r="O37" s="22" t="s">
        <v>35</v>
      </c>
      <c r="P37" s="22" t="s">
        <v>151</v>
      </c>
      <c r="Q37" s="22" t="s">
        <v>35</v>
      </c>
      <c r="R37" s="27">
        <v>45807</v>
      </c>
      <c r="S37" s="22" t="s">
        <v>56</v>
      </c>
      <c r="T37" s="22"/>
      <c r="U37" s="20" t="s">
        <v>38</v>
      </c>
    </row>
    <row r="38" spans="1:21" s="28" customFormat="1" ht="15" customHeight="1" x14ac:dyDescent="0.25">
      <c r="A38" s="20"/>
      <c r="B38" s="29">
        <v>30</v>
      </c>
      <c r="C38" s="29" t="s">
        <v>22</v>
      </c>
      <c r="D38" s="30" t="s">
        <v>23</v>
      </c>
      <c r="E38" s="30">
        <v>3</v>
      </c>
      <c r="F38" s="29" t="s">
        <v>166</v>
      </c>
      <c r="G38" s="31" t="s">
        <v>25</v>
      </c>
      <c r="H38" s="32" t="s">
        <v>167</v>
      </c>
      <c r="I38" s="33">
        <v>96000</v>
      </c>
      <c r="J38" s="34" t="s">
        <v>168</v>
      </c>
      <c r="K38" s="30" t="s">
        <v>150</v>
      </c>
      <c r="L38" s="30" t="s">
        <v>29</v>
      </c>
      <c r="M38" s="30" t="s">
        <v>30</v>
      </c>
      <c r="N38" s="30" t="s">
        <v>31</v>
      </c>
      <c r="O38" s="30" t="s">
        <v>32</v>
      </c>
      <c r="P38" s="30" t="s">
        <v>169</v>
      </c>
      <c r="Q38" s="29" t="s">
        <v>170</v>
      </c>
      <c r="R38" s="35" t="s">
        <v>35</v>
      </c>
      <c r="S38" s="30" t="s">
        <v>56</v>
      </c>
      <c r="T38" s="29" t="s">
        <v>171</v>
      </c>
      <c r="U38" s="20" t="s">
        <v>38</v>
      </c>
    </row>
    <row r="39" spans="1:21" s="28" customFormat="1" ht="15" customHeight="1" x14ac:dyDescent="0.25">
      <c r="A39" s="20"/>
      <c r="B39" s="21">
        <v>31</v>
      </c>
      <c r="C39" s="21" t="s">
        <v>22</v>
      </c>
      <c r="D39" s="22" t="s">
        <v>23</v>
      </c>
      <c r="E39" s="22">
        <v>4</v>
      </c>
      <c r="F39" s="21" t="s">
        <v>172</v>
      </c>
      <c r="G39" s="23" t="s">
        <v>25</v>
      </c>
      <c r="H39" s="24" t="s">
        <v>173</v>
      </c>
      <c r="I39" s="25">
        <v>70000</v>
      </c>
      <c r="J39" s="26" t="s">
        <v>174</v>
      </c>
      <c r="K39" s="22" t="s">
        <v>150</v>
      </c>
      <c r="L39" s="22" t="s">
        <v>29</v>
      </c>
      <c r="M39" s="22" t="s">
        <v>31</v>
      </c>
      <c r="N39" s="22" t="s">
        <v>30</v>
      </c>
      <c r="O39" s="22" t="s">
        <v>50</v>
      </c>
      <c r="P39" s="22" t="s">
        <v>175</v>
      </c>
      <c r="Q39" s="22"/>
      <c r="R39" s="27">
        <v>45869</v>
      </c>
      <c r="S39" s="22" t="s">
        <v>56</v>
      </c>
      <c r="T39" s="22" t="s">
        <v>176</v>
      </c>
      <c r="U39" s="20" t="s">
        <v>38</v>
      </c>
    </row>
    <row r="40" spans="1:21" s="28" customFormat="1" ht="15" customHeight="1" x14ac:dyDescent="0.25">
      <c r="A40" s="20"/>
      <c r="B40" s="29">
        <v>32</v>
      </c>
      <c r="C40" s="29" t="s">
        <v>22</v>
      </c>
      <c r="D40" s="30" t="s">
        <v>23</v>
      </c>
      <c r="E40" s="30">
        <v>3</v>
      </c>
      <c r="F40" s="29" t="s">
        <v>177</v>
      </c>
      <c r="G40" s="31" t="s">
        <v>25</v>
      </c>
      <c r="H40" s="32" t="s">
        <v>178</v>
      </c>
      <c r="I40" s="33">
        <v>40000</v>
      </c>
      <c r="J40" s="34" t="s">
        <v>179</v>
      </c>
      <c r="K40" s="30" t="s">
        <v>150</v>
      </c>
      <c r="L40" s="30" t="s">
        <v>29</v>
      </c>
      <c r="M40" s="30" t="s">
        <v>30</v>
      </c>
      <c r="N40" s="30" t="s">
        <v>30</v>
      </c>
      <c r="O40" s="30" t="s">
        <v>50</v>
      </c>
      <c r="P40" s="30" t="s">
        <v>51</v>
      </c>
      <c r="Q40" s="29"/>
      <c r="R40" s="35">
        <v>45869</v>
      </c>
      <c r="S40" s="30" t="s">
        <v>107</v>
      </c>
      <c r="T40" s="29" t="s">
        <v>180</v>
      </c>
      <c r="U40" s="20" t="s">
        <v>38</v>
      </c>
    </row>
    <row r="41" spans="1:21" s="28" customFormat="1" ht="15" customHeight="1" x14ac:dyDescent="0.25">
      <c r="A41" s="20"/>
      <c r="B41" s="21">
        <v>33</v>
      </c>
      <c r="C41" s="21" t="s">
        <v>22</v>
      </c>
      <c r="D41" s="22" t="s">
        <v>23</v>
      </c>
      <c r="E41" s="22">
        <v>4</v>
      </c>
      <c r="F41" s="21" t="s">
        <v>888</v>
      </c>
      <c r="G41" s="23" t="s">
        <v>25</v>
      </c>
      <c r="H41" s="24" t="s">
        <v>181</v>
      </c>
      <c r="I41" s="25">
        <v>30000</v>
      </c>
      <c r="J41" s="26" t="s">
        <v>182</v>
      </c>
      <c r="K41" s="22" t="s">
        <v>150</v>
      </c>
      <c r="L41" s="22" t="s">
        <v>29</v>
      </c>
      <c r="M41" s="22" t="s">
        <v>30</v>
      </c>
      <c r="N41" s="22" t="s">
        <v>30</v>
      </c>
      <c r="O41" s="22" t="s">
        <v>32</v>
      </c>
      <c r="P41" s="22" t="s">
        <v>183</v>
      </c>
      <c r="Q41" s="22"/>
      <c r="R41" s="27" t="s">
        <v>35</v>
      </c>
      <c r="S41" s="22" t="s">
        <v>107</v>
      </c>
      <c r="T41" s="22" t="s">
        <v>184</v>
      </c>
      <c r="U41" s="20" t="s">
        <v>38</v>
      </c>
    </row>
    <row r="42" spans="1:21" s="28" customFormat="1" ht="15" customHeight="1" x14ac:dyDescent="0.25">
      <c r="A42" s="20"/>
      <c r="B42" s="29">
        <v>34</v>
      </c>
      <c r="C42" s="29" t="s">
        <v>22</v>
      </c>
      <c r="D42" s="30" t="s">
        <v>23</v>
      </c>
      <c r="E42" s="30">
        <v>3</v>
      </c>
      <c r="F42" s="29" t="s">
        <v>185</v>
      </c>
      <c r="G42" s="31" t="s">
        <v>25</v>
      </c>
      <c r="H42" s="32" t="s">
        <v>186</v>
      </c>
      <c r="I42" s="33">
        <v>30000</v>
      </c>
      <c r="J42" s="34" t="s">
        <v>187</v>
      </c>
      <c r="K42" s="30" t="s">
        <v>150</v>
      </c>
      <c r="L42" s="30" t="s">
        <v>29</v>
      </c>
      <c r="M42" s="30" t="s">
        <v>30</v>
      </c>
      <c r="N42" s="30" t="s">
        <v>30</v>
      </c>
      <c r="O42" s="30" t="s">
        <v>71</v>
      </c>
      <c r="P42" s="30" t="s">
        <v>51</v>
      </c>
      <c r="Q42" s="29"/>
      <c r="R42" s="35">
        <v>45961</v>
      </c>
      <c r="S42" s="30" t="s">
        <v>107</v>
      </c>
      <c r="T42" s="29" t="s">
        <v>188</v>
      </c>
      <c r="U42" s="20" t="s">
        <v>38</v>
      </c>
    </row>
    <row r="43" spans="1:21" s="28" customFormat="1" ht="15" customHeight="1" x14ac:dyDescent="0.25">
      <c r="A43" s="20"/>
      <c r="B43" s="21">
        <v>35</v>
      </c>
      <c r="C43" s="21" t="s">
        <v>22</v>
      </c>
      <c r="D43" s="22" t="s">
        <v>23</v>
      </c>
      <c r="E43" s="22">
        <v>3</v>
      </c>
      <c r="F43" s="21" t="s">
        <v>189</v>
      </c>
      <c r="G43" s="23" t="s">
        <v>25</v>
      </c>
      <c r="H43" s="24" t="s">
        <v>190</v>
      </c>
      <c r="I43" s="25">
        <v>13200</v>
      </c>
      <c r="J43" s="26" t="s">
        <v>191</v>
      </c>
      <c r="K43" s="22" t="s">
        <v>150</v>
      </c>
      <c r="L43" s="22" t="s">
        <v>29</v>
      </c>
      <c r="M43" s="22" t="s">
        <v>30</v>
      </c>
      <c r="N43" s="22" t="s">
        <v>31</v>
      </c>
      <c r="O43" s="22" t="s">
        <v>66</v>
      </c>
      <c r="P43" s="22" t="s">
        <v>192</v>
      </c>
      <c r="Q43" s="22"/>
      <c r="R43" s="27">
        <v>45899</v>
      </c>
      <c r="S43" s="22" t="s">
        <v>36</v>
      </c>
      <c r="T43" s="22" t="s">
        <v>193</v>
      </c>
      <c r="U43" s="20" t="s">
        <v>38</v>
      </c>
    </row>
    <row r="44" spans="1:21" s="28" customFormat="1" ht="15" customHeight="1" x14ac:dyDescent="0.25">
      <c r="A44" s="20"/>
      <c r="B44" s="29">
        <v>36</v>
      </c>
      <c r="C44" s="29" t="s">
        <v>22</v>
      </c>
      <c r="D44" s="30" t="s">
        <v>23</v>
      </c>
      <c r="E44" s="30">
        <v>4</v>
      </c>
      <c r="F44" s="29" t="s">
        <v>194</v>
      </c>
      <c r="G44" s="31" t="s">
        <v>25</v>
      </c>
      <c r="H44" s="32" t="s">
        <v>195</v>
      </c>
      <c r="I44" s="33">
        <v>5000</v>
      </c>
      <c r="J44" s="34" t="s">
        <v>196</v>
      </c>
      <c r="K44" s="30" t="s">
        <v>150</v>
      </c>
      <c r="L44" s="30" t="s">
        <v>29</v>
      </c>
      <c r="M44" s="30" t="s">
        <v>30</v>
      </c>
      <c r="N44" s="30" t="s">
        <v>30</v>
      </c>
      <c r="O44" s="30" t="s">
        <v>71</v>
      </c>
      <c r="P44" s="30" t="s">
        <v>51</v>
      </c>
      <c r="Q44" s="29"/>
      <c r="R44" s="35">
        <v>45807</v>
      </c>
      <c r="S44" s="30" t="s">
        <v>107</v>
      </c>
      <c r="T44" s="29" t="s">
        <v>197</v>
      </c>
      <c r="U44" s="20" t="s">
        <v>38</v>
      </c>
    </row>
    <row r="45" spans="1:21" s="28" customFormat="1" ht="15" customHeight="1" x14ac:dyDescent="0.25">
      <c r="A45" s="20"/>
      <c r="B45" s="21">
        <v>37</v>
      </c>
      <c r="C45" s="21" t="s">
        <v>22</v>
      </c>
      <c r="D45" s="22" t="s">
        <v>23</v>
      </c>
      <c r="E45" s="22">
        <v>3</v>
      </c>
      <c r="F45" s="21" t="s">
        <v>198</v>
      </c>
      <c r="G45" s="23" t="s">
        <v>25</v>
      </c>
      <c r="H45" s="24" t="s">
        <v>199</v>
      </c>
      <c r="I45" s="25">
        <v>40000</v>
      </c>
      <c r="J45" s="26" t="s">
        <v>200</v>
      </c>
      <c r="K45" s="22" t="s">
        <v>201</v>
      </c>
      <c r="L45" s="22" t="s">
        <v>29</v>
      </c>
      <c r="M45" s="22" t="s">
        <v>30</v>
      </c>
      <c r="N45" s="22" t="s">
        <v>30</v>
      </c>
      <c r="O45" s="22" t="s">
        <v>35</v>
      </c>
      <c r="P45" s="22" t="s">
        <v>35</v>
      </c>
      <c r="Q45" s="22" t="s">
        <v>35</v>
      </c>
      <c r="R45" s="27" t="s">
        <v>35</v>
      </c>
      <c r="S45" s="22" t="s">
        <v>56</v>
      </c>
      <c r="T45" s="22"/>
      <c r="U45" s="20" t="s">
        <v>38</v>
      </c>
    </row>
    <row r="46" spans="1:21" s="28" customFormat="1" ht="15" customHeight="1" x14ac:dyDescent="0.25">
      <c r="A46" s="20"/>
      <c r="B46" s="29">
        <v>38</v>
      </c>
      <c r="C46" s="29" t="s">
        <v>22</v>
      </c>
      <c r="D46" s="30" t="s">
        <v>23</v>
      </c>
      <c r="E46" s="30">
        <v>3</v>
      </c>
      <c r="F46" s="29" t="s">
        <v>202</v>
      </c>
      <c r="G46" s="31" t="s">
        <v>25</v>
      </c>
      <c r="H46" s="32" t="s">
        <v>203</v>
      </c>
      <c r="I46" s="33">
        <v>9635</v>
      </c>
      <c r="J46" s="34" t="s">
        <v>204</v>
      </c>
      <c r="K46" s="30" t="s">
        <v>201</v>
      </c>
      <c r="L46" s="30" t="s">
        <v>29</v>
      </c>
      <c r="M46" s="30" t="s">
        <v>30</v>
      </c>
      <c r="N46" s="30" t="s">
        <v>30</v>
      </c>
      <c r="O46" s="30" t="s">
        <v>66</v>
      </c>
      <c r="P46" s="30" t="s">
        <v>205</v>
      </c>
      <c r="Q46" s="29" t="s">
        <v>206</v>
      </c>
      <c r="R46" s="35">
        <v>45929</v>
      </c>
      <c r="S46" s="30" t="s">
        <v>107</v>
      </c>
      <c r="T46" s="29" t="s">
        <v>207</v>
      </c>
      <c r="U46" s="20" t="s">
        <v>38</v>
      </c>
    </row>
    <row r="47" spans="1:21" s="28" customFormat="1" ht="15" customHeight="1" x14ac:dyDescent="0.25">
      <c r="A47" s="20"/>
      <c r="B47" s="21">
        <v>39</v>
      </c>
      <c r="C47" s="21" t="s">
        <v>22</v>
      </c>
      <c r="D47" s="22" t="s">
        <v>23</v>
      </c>
      <c r="E47" s="22">
        <v>4</v>
      </c>
      <c r="F47" s="21" t="s">
        <v>208</v>
      </c>
      <c r="G47" s="23" t="s">
        <v>25</v>
      </c>
      <c r="H47" s="24" t="s">
        <v>209</v>
      </c>
      <c r="I47" s="25">
        <v>111702.25</v>
      </c>
      <c r="J47" s="26" t="s">
        <v>210</v>
      </c>
      <c r="K47" s="22" t="s">
        <v>211</v>
      </c>
      <c r="L47" s="22" t="s">
        <v>29</v>
      </c>
      <c r="M47" s="22" t="s">
        <v>30</v>
      </c>
      <c r="N47" s="22" t="s">
        <v>31</v>
      </c>
      <c r="O47" s="22" t="s">
        <v>50</v>
      </c>
      <c r="P47" s="22" t="s">
        <v>51</v>
      </c>
      <c r="Q47" s="22"/>
      <c r="R47" s="27">
        <v>45801</v>
      </c>
      <c r="S47" s="22" t="s">
        <v>107</v>
      </c>
      <c r="T47" s="22" t="s">
        <v>212</v>
      </c>
      <c r="U47" s="20" t="s">
        <v>38</v>
      </c>
    </row>
    <row r="48" spans="1:21" s="28" customFormat="1" ht="15" customHeight="1" x14ac:dyDescent="0.25">
      <c r="A48" s="20"/>
      <c r="B48" s="29">
        <v>40</v>
      </c>
      <c r="C48" s="29" t="s">
        <v>22</v>
      </c>
      <c r="D48" s="30" t="s">
        <v>23</v>
      </c>
      <c r="E48" s="30">
        <v>4</v>
      </c>
      <c r="F48" s="29" t="s">
        <v>213</v>
      </c>
      <c r="G48" s="31" t="s">
        <v>25</v>
      </c>
      <c r="H48" s="32" t="s">
        <v>214</v>
      </c>
      <c r="I48" s="33">
        <v>95553.62</v>
      </c>
      <c r="J48" s="34" t="s">
        <v>215</v>
      </c>
      <c r="K48" s="30" t="s">
        <v>211</v>
      </c>
      <c r="L48" s="30" t="s">
        <v>29</v>
      </c>
      <c r="M48" s="30" t="s">
        <v>31</v>
      </c>
      <c r="N48" s="30" t="s">
        <v>30</v>
      </c>
      <c r="O48" s="30" t="s">
        <v>50</v>
      </c>
      <c r="P48" s="30" t="s">
        <v>51</v>
      </c>
      <c r="Q48" s="29"/>
      <c r="R48" s="35">
        <v>45748</v>
      </c>
      <c r="S48" s="30" t="s">
        <v>107</v>
      </c>
      <c r="T48" s="29" t="s">
        <v>216</v>
      </c>
      <c r="U48" s="20" t="s">
        <v>38</v>
      </c>
    </row>
    <row r="49" spans="1:21" s="28" customFormat="1" ht="15" customHeight="1" x14ac:dyDescent="0.25">
      <c r="A49" s="20"/>
      <c r="B49" s="21">
        <v>41</v>
      </c>
      <c r="C49" s="21" t="s">
        <v>22</v>
      </c>
      <c r="D49" s="22" t="s">
        <v>23</v>
      </c>
      <c r="E49" s="22">
        <v>4</v>
      </c>
      <c r="F49" s="21" t="s">
        <v>208</v>
      </c>
      <c r="G49" s="23" t="s">
        <v>25</v>
      </c>
      <c r="H49" s="24" t="s">
        <v>209</v>
      </c>
      <c r="I49" s="25">
        <v>78395.87</v>
      </c>
      <c r="J49" s="26" t="s">
        <v>210</v>
      </c>
      <c r="K49" s="22" t="s">
        <v>211</v>
      </c>
      <c r="L49" s="22" t="s">
        <v>29</v>
      </c>
      <c r="M49" s="22" t="s">
        <v>30</v>
      </c>
      <c r="N49" s="22" t="s">
        <v>31</v>
      </c>
      <c r="O49" s="22" t="s">
        <v>32</v>
      </c>
      <c r="P49" s="22" t="s">
        <v>217</v>
      </c>
      <c r="Q49" s="22" t="s">
        <v>218</v>
      </c>
      <c r="R49" s="27" t="s">
        <v>35</v>
      </c>
      <c r="S49" s="22" t="s">
        <v>107</v>
      </c>
      <c r="T49" s="22" t="s">
        <v>212</v>
      </c>
      <c r="U49" s="20" t="s">
        <v>38</v>
      </c>
    </row>
    <row r="50" spans="1:21" s="28" customFormat="1" ht="15" customHeight="1" x14ac:dyDescent="0.25">
      <c r="A50" s="20"/>
      <c r="B50" s="29">
        <v>42</v>
      </c>
      <c r="C50" s="29" t="s">
        <v>22</v>
      </c>
      <c r="D50" s="30" t="s">
        <v>23</v>
      </c>
      <c r="E50" s="30">
        <v>3</v>
      </c>
      <c r="F50" s="29" t="s">
        <v>64</v>
      </c>
      <c r="G50" s="31" t="s">
        <v>25</v>
      </c>
      <c r="H50" s="32" t="s">
        <v>219</v>
      </c>
      <c r="I50" s="33">
        <v>58201.36</v>
      </c>
      <c r="J50" s="34" t="s">
        <v>215</v>
      </c>
      <c r="K50" s="30" t="s">
        <v>211</v>
      </c>
      <c r="L50" s="30" t="s">
        <v>29</v>
      </c>
      <c r="M50" s="30" t="s">
        <v>30</v>
      </c>
      <c r="N50" s="30" t="s">
        <v>30</v>
      </c>
      <c r="O50" s="30" t="s">
        <v>50</v>
      </c>
      <c r="P50" s="30" t="s">
        <v>51</v>
      </c>
      <c r="Q50" s="29"/>
      <c r="R50" s="35">
        <v>45717</v>
      </c>
      <c r="S50" s="30" t="s">
        <v>56</v>
      </c>
      <c r="T50" s="29" t="s">
        <v>220</v>
      </c>
      <c r="U50" s="20" t="s">
        <v>38</v>
      </c>
    </row>
    <row r="51" spans="1:21" s="28" customFormat="1" ht="15" customHeight="1" x14ac:dyDescent="0.25">
      <c r="A51" s="20"/>
      <c r="B51" s="21">
        <v>43</v>
      </c>
      <c r="C51" s="21" t="s">
        <v>22</v>
      </c>
      <c r="D51" s="22" t="s">
        <v>23</v>
      </c>
      <c r="E51" s="22">
        <v>3</v>
      </c>
      <c r="F51" s="21" t="s">
        <v>221</v>
      </c>
      <c r="G51" s="23" t="s">
        <v>25</v>
      </c>
      <c r="H51" s="24" t="s">
        <v>222</v>
      </c>
      <c r="I51" s="25">
        <v>51900.84</v>
      </c>
      <c r="J51" s="26" t="s">
        <v>215</v>
      </c>
      <c r="K51" s="22" t="s">
        <v>211</v>
      </c>
      <c r="L51" s="22" t="s">
        <v>29</v>
      </c>
      <c r="M51" s="22" t="s">
        <v>30</v>
      </c>
      <c r="N51" s="22" t="s">
        <v>30</v>
      </c>
      <c r="O51" s="22" t="s">
        <v>71</v>
      </c>
      <c r="P51" s="22" t="s">
        <v>51</v>
      </c>
      <c r="Q51" s="22"/>
      <c r="R51" s="27">
        <v>45747</v>
      </c>
      <c r="S51" s="22" t="s">
        <v>56</v>
      </c>
      <c r="T51" s="22" t="s">
        <v>223</v>
      </c>
      <c r="U51" s="20" t="s">
        <v>38</v>
      </c>
    </row>
    <row r="52" spans="1:21" s="28" customFormat="1" ht="15" customHeight="1" x14ac:dyDescent="0.25">
      <c r="A52" s="20"/>
      <c r="B52" s="29">
        <v>44</v>
      </c>
      <c r="C52" s="29" t="s">
        <v>22</v>
      </c>
      <c r="D52" s="30" t="s">
        <v>23</v>
      </c>
      <c r="E52" s="30">
        <v>3</v>
      </c>
      <c r="F52" s="29" t="s">
        <v>221</v>
      </c>
      <c r="G52" s="31" t="s">
        <v>25</v>
      </c>
      <c r="H52" s="32" t="s">
        <v>209</v>
      </c>
      <c r="I52" s="33">
        <v>47072.26</v>
      </c>
      <c r="J52" s="34" t="s">
        <v>210</v>
      </c>
      <c r="K52" s="30" t="s">
        <v>211</v>
      </c>
      <c r="L52" s="30" t="s">
        <v>29</v>
      </c>
      <c r="M52" s="30" t="s">
        <v>30</v>
      </c>
      <c r="N52" s="30" t="s">
        <v>31</v>
      </c>
      <c r="O52" s="30" t="s">
        <v>50</v>
      </c>
      <c r="P52" s="30" t="s">
        <v>51</v>
      </c>
      <c r="Q52" s="29"/>
      <c r="R52" s="35">
        <v>45801</v>
      </c>
      <c r="S52" s="30" t="s">
        <v>107</v>
      </c>
      <c r="T52" s="29" t="s">
        <v>212</v>
      </c>
      <c r="U52" s="20" t="s">
        <v>38</v>
      </c>
    </row>
    <row r="53" spans="1:21" s="28" customFormat="1" ht="15" customHeight="1" x14ac:dyDescent="0.25">
      <c r="A53" s="20"/>
      <c r="B53" s="21">
        <v>45</v>
      </c>
      <c r="C53" s="21" t="s">
        <v>22</v>
      </c>
      <c r="D53" s="22" t="s">
        <v>23</v>
      </c>
      <c r="E53" s="22">
        <v>3</v>
      </c>
      <c r="F53" s="21" t="s">
        <v>64</v>
      </c>
      <c r="G53" s="23" t="s">
        <v>25</v>
      </c>
      <c r="H53" s="24" t="s">
        <v>224</v>
      </c>
      <c r="I53" s="25">
        <v>45011</v>
      </c>
      <c r="J53" s="26" t="s">
        <v>210</v>
      </c>
      <c r="K53" s="22" t="s">
        <v>211</v>
      </c>
      <c r="L53" s="22" t="s">
        <v>29</v>
      </c>
      <c r="M53" s="22" t="s">
        <v>30</v>
      </c>
      <c r="N53" s="22" t="s">
        <v>30</v>
      </c>
      <c r="O53" s="22" t="s">
        <v>32</v>
      </c>
      <c r="P53" s="22" t="s">
        <v>225</v>
      </c>
      <c r="Q53" s="22"/>
      <c r="R53" s="27">
        <v>45689</v>
      </c>
      <c r="S53" s="22" t="s">
        <v>56</v>
      </c>
      <c r="T53" s="22" t="s">
        <v>226</v>
      </c>
      <c r="U53" s="20" t="s">
        <v>38</v>
      </c>
    </row>
    <row r="54" spans="1:21" s="28" customFormat="1" ht="15" customHeight="1" x14ac:dyDescent="0.25">
      <c r="A54" s="20"/>
      <c r="B54" s="29">
        <v>46</v>
      </c>
      <c r="C54" s="29" t="s">
        <v>22</v>
      </c>
      <c r="D54" s="30" t="s">
        <v>23</v>
      </c>
      <c r="E54" s="30">
        <v>4</v>
      </c>
      <c r="F54" s="29" t="s">
        <v>158</v>
      </c>
      <c r="G54" s="31" t="s">
        <v>25</v>
      </c>
      <c r="H54" s="32" t="s">
        <v>227</v>
      </c>
      <c r="I54" s="33">
        <v>44304</v>
      </c>
      <c r="J54" s="34" t="s">
        <v>228</v>
      </c>
      <c r="K54" s="30" t="s">
        <v>211</v>
      </c>
      <c r="L54" s="30" t="s">
        <v>29</v>
      </c>
      <c r="M54" s="30" t="s">
        <v>30</v>
      </c>
      <c r="N54" s="30" t="s">
        <v>30</v>
      </c>
      <c r="O54" s="30" t="s">
        <v>71</v>
      </c>
      <c r="P54" s="30" t="s">
        <v>51</v>
      </c>
      <c r="Q54" s="29"/>
      <c r="R54" s="35">
        <v>45717</v>
      </c>
      <c r="S54" s="30" t="s">
        <v>56</v>
      </c>
      <c r="T54" s="29" t="s">
        <v>229</v>
      </c>
      <c r="U54" s="20" t="s">
        <v>38</v>
      </c>
    </row>
    <row r="55" spans="1:21" s="28" customFormat="1" ht="15" customHeight="1" x14ac:dyDescent="0.25">
      <c r="A55" s="20"/>
      <c r="B55" s="21">
        <v>47</v>
      </c>
      <c r="C55" s="21" t="s">
        <v>22</v>
      </c>
      <c r="D55" s="22" t="s">
        <v>23</v>
      </c>
      <c r="E55" s="22">
        <v>3</v>
      </c>
      <c r="F55" s="21" t="s">
        <v>221</v>
      </c>
      <c r="G55" s="23" t="s">
        <v>25</v>
      </c>
      <c r="H55" s="24" t="s">
        <v>209</v>
      </c>
      <c r="I55" s="25">
        <v>32406.240000000002</v>
      </c>
      <c r="J55" s="26" t="s">
        <v>210</v>
      </c>
      <c r="K55" s="22" t="s">
        <v>211</v>
      </c>
      <c r="L55" s="22" t="s">
        <v>29</v>
      </c>
      <c r="M55" s="22" t="s">
        <v>30</v>
      </c>
      <c r="N55" s="22" t="s">
        <v>31</v>
      </c>
      <c r="O55" s="22" t="s">
        <v>32</v>
      </c>
      <c r="P55" s="22" t="s">
        <v>217</v>
      </c>
      <c r="Q55" s="22" t="s">
        <v>218</v>
      </c>
      <c r="R55" s="27" t="s">
        <v>35</v>
      </c>
      <c r="S55" s="22" t="s">
        <v>107</v>
      </c>
      <c r="T55" s="22" t="s">
        <v>212</v>
      </c>
      <c r="U55" s="20" t="s">
        <v>38</v>
      </c>
    </row>
    <row r="56" spans="1:21" s="28" customFormat="1" ht="15" customHeight="1" x14ac:dyDescent="0.25">
      <c r="A56" s="20"/>
      <c r="B56" s="29">
        <v>48</v>
      </c>
      <c r="C56" s="29" t="s">
        <v>22</v>
      </c>
      <c r="D56" s="30" t="s">
        <v>23</v>
      </c>
      <c r="E56" s="30">
        <v>3</v>
      </c>
      <c r="F56" s="29" t="s">
        <v>230</v>
      </c>
      <c r="G56" s="31" t="s">
        <v>25</v>
      </c>
      <c r="H56" s="32" t="s">
        <v>231</v>
      </c>
      <c r="I56" s="33">
        <v>22095.55</v>
      </c>
      <c r="J56" s="34" t="s">
        <v>215</v>
      </c>
      <c r="K56" s="30" t="s">
        <v>211</v>
      </c>
      <c r="L56" s="30" t="s">
        <v>29</v>
      </c>
      <c r="M56" s="30" t="s">
        <v>31</v>
      </c>
      <c r="N56" s="30" t="s">
        <v>30</v>
      </c>
      <c r="O56" s="30" t="s">
        <v>232</v>
      </c>
      <c r="P56" s="30" t="s">
        <v>51</v>
      </c>
      <c r="Q56" s="29"/>
      <c r="R56" s="35">
        <v>45901</v>
      </c>
      <c r="S56" s="30" t="s">
        <v>56</v>
      </c>
      <c r="T56" s="29" t="s">
        <v>233</v>
      </c>
      <c r="U56" s="20" t="s">
        <v>38</v>
      </c>
    </row>
    <row r="57" spans="1:21" s="28" customFormat="1" ht="15" customHeight="1" x14ac:dyDescent="0.25">
      <c r="A57" s="20"/>
      <c r="B57" s="21">
        <v>49</v>
      </c>
      <c r="C57" s="21" t="s">
        <v>22</v>
      </c>
      <c r="D57" s="22" t="s">
        <v>23</v>
      </c>
      <c r="E57" s="22">
        <v>4</v>
      </c>
      <c r="F57" s="21" t="s">
        <v>234</v>
      </c>
      <c r="G57" s="23" t="s">
        <v>25</v>
      </c>
      <c r="H57" s="24" t="s">
        <v>235</v>
      </c>
      <c r="I57" s="25">
        <v>15166.77</v>
      </c>
      <c r="J57" s="26" t="s">
        <v>236</v>
      </c>
      <c r="K57" s="22" t="s">
        <v>211</v>
      </c>
      <c r="L57" s="22" t="s">
        <v>29</v>
      </c>
      <c r="M57" s="22" t="s">
        <v>31</v>
      </c>
      <c r="N57" s="22" t="s">
        <v>30</v>
      </c>
      <c r="O57" s="22" t="s">
        <v>32</v>
      </c>
      <c r="P57" s="22" t="s">
        <v>237</v>
      </c>
      <c r="Q57" s="22"/>
      <c r="R57" s="27">
        <v>45689</v>
      </c>
      <c r="S57" s="22" t="s">
        <v>56</v>
      </c>
      <c r="T57" s="22" t="s">
        <v>238</v>
      </c>
      <c r="U57" s="20" t="s">
        <v>38</v>
      </c>
    </row>
    <row r="58" spans="1:21" s="28" customFormat="1" ht="15" customHeight="1" x14ac:dyDescent="0.25">
      <c r="A58" s="20"/>
      <c r="B58" s="29">
        <v>50</v>
      </c>
      <c r="C58" s="29" t="s">
        <v>22</v>
      </c>
      <c r="D58" s="30" t="s">
        <v>23</v>
      </c>
      <c r="E58" s="30">
        <v>3</v>
      </c>
      <c r="F58" s="29" t="s">
        <v>64</v>
      </c>
      <c r="G58" s="31" t="s">
        <v>25</v>
      </c>
      <c r="H58" s="32" t="s">
        <v>239</v>
      </c>
      <c r="I58" s="33">
        <v>10328.040000000001</v>
      </c>
      <c r="J58" s="34" t="s">
        <v>240</v>
      </c>
      <c r="K58" s="30" t="s">
        <v>211</v>
      </c>
      <c r="L58" s="30" t="s">
        <v>29</v>
      </c>
      <c r="M58" s="30" t="s">
        <v>30</v>
      </c>
      <c r="N58" s="30" t="s">
        <v>30</v>
      </c>
      <c r="O58" s="30" t="s">
        <v>71</v>
      </c>
      <c r="P58" s="30" t="s">
        <v>51</v>
      </c>
      <c r="Q58" s="29"/>
      <c r="R58" s="35">
        <v>45870</v>
      </c>
      <c r="S58" s="30" t="s">
        <v>107</v>
      </c>
      <c r="T58" s="29" t="s">
        <v>241</v>
      </c>
      <c r="U58" s="20" t="s">
        <v>38</v>
      </c>
    </row>
    <row r="59" spans="1:21" s="28" customFormat="1" ht="15" customHeight="1" x14ac:dyDescent="0.25">
      <c r="A59" s="20"/>
      <c r="B59" s="21">
        <v>51</v>
      </c>
      <c r="C59" s="21" t="s">
        <v>22</v>
      </c>
      <c r="D59" s="22" t="s">
        <v>23</v>
      </c>
      <c r="E59" s="22">
        <v>3</v>
      </c>
      <c r="F59" s="21" t="s">
        <v>242</v>
      </c>
      <c r="G59" s="23" t="s">
        <v>25</v>
      </c>
      <c r="H59" s="24" t="s">
        <v>243</v>
      </c>
      <c r="I59" s="25">
        <v>5669.38</v>
      </c>
      <c r="J59" s="26" t="s">
        <v>215</v>
      </c>
      <c r="K59" s="22" t="s">
        <v>211</v>
      </c>
      <c r="L59" s="22" t="s">
        <v>29</v>
      </c>
      <c r="M59" s="22" t="s">
        <v>30</v>
      </c>
      <c r="N59" s="22" t="s">
        <v>30</v>
      </c>
      <c r="O59" s="22" t="s">
        <v>232</v>
      </c>
      <c r="P59" s="22" t="s">
        <v>51</v>
      </c>
      <c r="Q59" s="22"/>
      <c r="R59" s="27">
        <v>45901</v>
      </c>
      <c r="S59" s="22" t="s">
        <v>56</v>
      </c>
      <c r="T59" s="22" t="s">
        <v>244</v>
      </c>
      <c r="U59" s="20" t="s">
        <v>38</v>
      </c>
    </row>
    <row r="60" spans="1:21" s="28" customFormat="1" ht="15" customHeight="1" x14ac:dyDescent="0.25">
      <c r="A60" s="20"/>
      <c r="B60" s="29">
        <v>52</v>
      </c>
      <c r="C60" s="29" t="s">
        <v>22</v>
      </c>
      <c r="D60" s="30" t="s">
        <v>23</v>
      </c>
      <c r="E60" s="30">
        <v>3</v>
      </c>
      <c r="F60" s="29" t="s">
        <v>245</v>
      </c>
      <c r="G60" s="31" t="s">
        <v>25</v>
      </c>
      <c r="H60" s="32" t="s">
        <v>246</v>
      </c>
      <c r="I60" s="33">
        <v>2016439</v>
      </c>
      <c r="J60" s="34" t="s">
        <v>247</v>
      </c>
      <c r="K60" s="30" t="s">
        <v>248</v>
      </c>
      <c r="L60" s="30" t="s">
        <v>29</v>
      </c>
      <c r="M60" s="30" t="s">
        <v>30</v>
      </c>
      <c r="N60" s="30" t="s">
        <v>31</v>
      </c>
      <c r="O60" s="30" t="s">
        <v>32</v>
      </c>
      <c r="P60" s="30" t="s">
        <v>249</v>
      </c>
      <c r="Q60" s="29" t="s">
        <v>250</v>
      </c>
      <c r="R60" s="35" t="s">
        <v>35</v>
      </c>
      <c r="S60" s="30" t="s">
        <v>56</v>
      </c>
      <c r="T60" s="29" t="s">
        <v>251</v>
      </c>
      <c r="U60" s="20" t="s">
        <v>38</v>
      </c>
    </row>
    <row r="61" spans="1:21" s="28" customFormat="1" ht="15" customHeight="1" x14ac:dyDescent="0.25">
      <c r="A61" s="20"/>
      <c r="B61" s="21">
        <v>53</v>
      </c>
      <c r="C61" s="21" t="s">
        <v>22</v>
      </c>
      <c r="D61" s="22" t="s">
        <v>23</v>
      </c>
      <c r="E61" s="22">
        <v>3</v>
      </c>
      <c r="F61" s="21" t="s">
        <v>245</v>
      </c>
      <c r="G61" s="23" t="s">
        <v>25</v>
      </c>
      <c r="H61" s="24" t="s">
        <v>252</v>
      </c>
      <c r="I61" s="25">
        <v>1130195.31</v>
      </c>
      <c r="J61" s="26" t="s">
        <v>247</v>
      </c>
      <c r="K61" s="22" t="s">
        <v>248</v>
      </c>
      <c r="L61" s="22" t="s">
        <v>29</v>
      </c>
      <c r="M61" s="22" t="s">
        <v>30</v>
      </c>
      <c r="N61" s="22" t="s">
        <v>31</v>
      </c>
      <c r="O61" s="22" t="s">
        <v>32</v>
      </c>
      <c r="P61" s="22" t="s">
        <v>253</v>
      </c>
      <c r="Q61" s="22" t="s">
        <v>254</v>
      </c>
      <c r="R61" s="27" t="s">
        <v>35</v>
      </c>
      <c r="S61" s="22" t="s">
        <v>56</v>
      </c>
      <c r="T61" s="22" t="s">
        <v>255</v>
      </c>
      <c r="U61" s="20" t="s">
        <v>38</v>
      </c>
    </row>
    <row r="62" spans="1:21" s="28" customFormat="1" ht="15" customHeight="1" x14ac:dyDescent="0.25">
      <c r="A62" s="20"/>
      <c r="B62" s="29">
        <v>54.1</v>
      </c>
      <c r="C62" s="29" t="s">
        <v>22</v>
      </c>
      <c r="D62" s="30" t="s">
        <v>23</v>
      </c>
      <c r="E62" s="30">
        <v>3</v>
      </c>
      <c r="F62" s="29" t="s">
        <v>256</v>
      </c>
      <c r="G62" s="31" t="s">
        <v>25</v>
      </c>
      <c r="H62" s="32" t="s">
        <v>257</v>
      </c>
      <c r="I62" s="33">
        <v>1003113.66</v>
      </c>
      <c r="J62" s="34" t="s">
        <v>247</v>
      </c>
      <c r="K62" s="30" t="s">
        <v>248</v>
      </c>
      <c r="L62" s="30" t="s">
        <v>29</v>
      </c>
      <c r="M62" s="30" t="s">
        <v>31</v>
      </c>
      <c r="N62" s="30" t="s">
        <v>31</v>
      </c>
      <c r="O62" s="30" t="s">
        <v>50</v>
      </c>
      <c r="P62" s="30" t="s">
        <v>51</v>
      </c>
      <c r="Q62" s="29"/>
      <c r="R62" s="35">
        <v>45823</v>
      </c>
      <c r="S62" s="30" t="s">
        <v>36</v>
      </c>
      <c r="T62" s="29" t="s">
        <v>258</v>
      </c>
      <c r="U62" s="20" t="s">
        <v>38</v>
      </c>
    </row>
    <row r="63" spans="1:21" s="28" customFormat="1" ht="15" customHeight="1" x14ac:dyDescent="0.25">
      <c r="A63" s="20"/>
      <c r="B63" s="21">
        <v>54.2</v>
      </c>
      <c r="C63" s="21" t="s">
        <v>22</v>
      </c>
      <c r="D63" s="22" t="s">
        <v>23</v>
      </c>
      <c r="E63" s="22">
        <v>3</v>
      </c>
      <c r="F63" s="21" t="s">
        <v>256</v>
      </c>
      <c r="G63" s="23" t="s">
        <v>25</v>
      </c>
      <c r="H63" s="24" t="s">
        <v>259</v>
      </c>
      <c r="I63" s="25">
        <f>832120.19</f>
        <v>832120.19</v>
      </c>
      <c r="J63" s="26" t="s">
        <v>247</v>
      </c>
      <c r="K63" s="22" t="s">
        <v>248</v>
      </c>
      <c r="L63" s="22" t="s">
        <v>29</v>
      </c>
      <c r="M63" s="22" t="s">
        <v>30</v>
      </c>
      <c r="N63" s="22" t="s">
        <v>31</v>
      </c>
      <c r="O63" s="22" t="s">
        <v>32</v>
      </c>
      <c r="P63" s="22" t="s">
        <v>260</v>
      </c>
      <c r="Q63" s="22" t="s">
        <v>261</v>
      </c>
      <c r="R63" s="27">
        <v>45823</v>
      </c>
      <c r="S63" s="22" t="s">
        <v>36</v>
      </c>
      <c r="T63" s="22" t="s">
        <v>258</v>
      </c>
      <c r="U63" s="20" t="s">
        <v>38</v>
      </c>
    </row>
    <row r="64" spans="1:21" s="28" customFormat="1" ht="15" customHeight="1" x14ac:dyDescent="0.25">
      <c r="A64" s="20"/>
      <c r="B64" s="29">
        <v>55</v>
      </c>
      <c r="C64" s="29" t="s">
        <v>22</v>
      </c>
      <c r="D64" s="30" t="s">
        <v>23</v>
      </c>
      <c r="E64" s="30">
        <v>3</v>
      </c>
      <c r="F64" s="29" t="s">
        <v>262</v>
      </c>
      <c r="G64" s="31" t="s">
        <v>25</v>
      </c>
      <c r="H64" s="32" t="s">
        <v>263</v>
      </c>
      <c r="I64" s="33">
        <v>326446.55</v>
      </c>
      <c r="J64" s="34" t="s">
        <v>247</v>
      </c>
      <c r="K64" s="30" t="s">
        <v>248</v>
      </c>
      <c r="L64" s="30" t="s">
        <v>29</v>
      </c>
      <c r="M64" s="30" t="s">
        <v>30</v>
      </c>
      <c r="N64" s="30" t="s">
        <v>31</v>
      </c>
      <c r="O64" s="30" t="s">
        <v>32</v>
      </c>
      <c r="P64" s="30" t="s">
        <v>264</v>
      </c>
      <c r="Q64" s="29" t="s">
        <v>265</v>
      </c>
      <c r="R64" s="35" t="s">
        <v>35</v>
      </c>
      <c r="S64" s="30" t="s">
        <v>56</v>
      </c>
      <c r="T64" s="29" t="s">
        <v>266</v>
      </c>
      <c r="U64" s="20" t="s">
        <v>38</v>
      </c>
    </row>
    <row r="65" spans="1:21" s="28" customFormat="1" ht="15" customHeight="1" x14ac:dyDescent="0.25">
      <c r="A65" s="20"/>
      <c r="B65" s="21">
        <v>56</v>
      </c>
      <c r="C65" s="21" t="s">
        <v>22</v>
      </c>
      <c r="D65" s="22" t="s">
        <v>23</v>
      </c>
      <c r="E65" s="22">
        <v>4</v>
      </c>
      <c r="F65" s="21" t="s">
        <v>267</v>
      </c>
      <c r="G65" s="23" t="s">
        <v>25</v>
      </c>
      <c r="H65" s="24" t="s">
        <v>268</v>
      </c>
      <c r="I65" s="25">
        <v>60000</v>
      </c>
      <c r="J65" s="26" t="s">
        <v>269</v>
      </c>
      <c r="K65" s="22" t="s">
        <v>248</v>
      </c>
      <c r="L65" s="22" t="s">
        <v>29</v>
      </c>
      <c r="M65" s="22" t="s">
        <v>31</v>
      </c>
      <c r="N65" s="22" t="s">
        <v>30</v>
      </c>
      <c r="O65" s="22" t="s">
        <v>50</v>
      </c>
      <c r="P65" s="22" t="s">
        <v>51</v>
      </c>
      <c r="Q65" s="22"/>
      <c r="R65" s="27">
        <v>45870</v>
      </c>
      <c r="S65" s="22" t="s">
        <v>107</v>
      </c>
      <c r="T65" s="22" t="s">
        <v>270</v>
      </c>
      <c r="U65" s="20" t="s">
        <v>38</v>
      </c>
    </row>
    <row r="66" spans="1:21" s="28" customFormat="1" ht="15" customHeight="1" x14ac:dyDescent="0.25">
      <c r="A66" s="20"/>
      <c r="B66" s="29">
        <v>57</v>
      </c>
      <c r="C66" s="29" t="s">
        <v>22</v>
      </c>
      <c r="D66" s="30" t="s">
        <v>23</v>
      </c>
      <c r="E66" s="30">
        <v>3</v>
      </c>
      <c r="F66" s="29" t="s">
        <v>262</v>
      </c>
      <c r="G66" s="31" t="s">
        <v>25</v>
      </c>
      <c r="H66" s="32" t="s">
        <v>271</v>
      </c>
      <c r="I66" s="33">
        <v>49065.01</v>
      </c>
      <c r="J66" s="34" t="s">
        <v>247</v>
      </c>
      <c r="K66" s="30" t="s">
        <v>248</v>
      </c>
      <c r="L66" s="30" t="s">
        <v>29</v>
      </c>
      <c r="M66" s="30" t="s">
        <v>30</v>
      </c>
      <c r="N66" s="30" t="s">
        <v>31</v>
      </c>
      <c r="O66" s="30" t="s">
        <v>32</v>
      </c>
      <c r="P66" s="30" t="s">
        <v>272</v>
      </c>
      <c r="Q66" s="29" t="s">
        <v>273</v>
      </c>
      <c r="R66" s="35" t="s">
        <v>35</v>
      </c>
      <c r="S66" s="30" t="s">
        <v>56</v>
      </c>
      <c r="T66" s="29" t="s">
        <v>274</v>
      </c>
      <c r="U66" s="20" t="s">
        <v>38</v>
      </c>
    </row>
    <row r="67" spans="1:21" s="28" customFormat="1" ht="15" customHeight="1" x14ac:dyDescent="0.25">
      <c r="A67" s="20"/>
      <c r="B67" s="21">
        <v>58</v>
      </c>
      <c r="C67" s="21" t="s">
        <v>22</v>
      </c>
      <c r="D67" s="22" t="s">
        <v>23</v>
      </c>
      <c r="E67" s="22">
        <v>4</v>
      </c>
      <c r="F67" s="21" t="s">
        <v>267</v>
      </c>
      <c r="G67" s="23" t="s">
        <v>25</v>
      </c>
      <c r="H67" s="24" t="s">
        <v>275</v>
      </c>
      <c r="I67" s="25">
        <v>35000</v>
      </c>
      <c r="J67" s="26" t="s">
        <v>276</v>
      </c>
      <c r="K67" s="22" t="s">
        <v>248</v>
      </c>
      <c r="L67" s="22" t="s">
        <v>29</v>
      </c>
      <c r="M67" s="22" t="s">
        <v>31</v>
      </c>
      <c r="N67" s="22" t="s">
        <v>30</v>
      </c>
      <c r="O67" s="22" t="s">
        <v>50</v>
      </c>
      <c r="P67" s="22" t="s">
        <v>51</v>
      </c>
      <c r="Q67" s="22"/>
      <c r="R67" s="27">
        <v>45748</v>
      </c>
      <c r="S67" s="22" t="s">
        <v>107</v>
      </c>
      <c r="T67" s="22" t="s">
        <v>277</v>
      </c>
      <c r="U67" s="20" t="s">
        <v>38</v>
      </c>
    </row>
    <row r="68" spans="1:21" s="28" customFormat="1" ht="15" customHeight="1" x14ac:dyDescent="0.25">
      <c r="A68" s="20"/>
      <c r="B68" s="29">
        <v>59</v>
      </c>
      <c r="C68" s="29" t="s">
        <v>22</v>
      </c>
      <c r="D68" s="30" t="s">
        <v>23</v>
      </c>
      <c r="E68" s="30">
        <v>3</v>
      </c>
      <c r="F68" s="29" t="s">
        <v>278</v>
      </c>
      <c r="G68" s="31" t="s">
        <v>25</v>
      </c>
      <c r="H68" s="32" t="s">
        <v>279</v>
      </c>
      <c r="I68" s="33">
        <v>40000</v>
      </c>
      <c r="J68" s="34" t="s">
        <v>247</v>
      </c>
      <c r="K68" s="30" t="s">
        <v>248</v>
      </c>
      <c r="L68" s="30" t="s">
        <v>29</v>
      </c>
      <c r="M68" s="30" t="s">
        <v>30</v>
      </c>
      <c r="N68" s="30" t="s">
        <v>31</v>
      </c>
      <c r="O68" s="30" t="s">
        <v>66</v>
      </c>
      <c r="P68" s="30" t="s">
        <v>280</v>
      </c>
      <c r="Q68" s="29" t="s">
        <v>281</v>
      </c>
      <c r="R68" s="35">
        <v>45741</v>
      </c>
      <c r="S68" s="30" t="s">
        <v>107</v>
      </c>
      <c r="T68" s="29" t="s">
        <v>282</v>
      </c>
      <c r="U68" s="20" t="s">
        <v>38</v>
      </c>
    </row>
    <row r="69" spans="1:21" s="28" customFormat="1" ht="15" customHeight="1" x14ac:dyDescent="0.25">
      <c r="A69" s="20"/>
      <c r="B69" s="21">
        <v>60</v>
      </c>
      <c r="C69" s="21" t="s">
        <v>22</v>
      </c>
      <c r="D69" s="22" t="s">
        <v>23</v>
      </c>
      <c r="E69" s="22">
        <v>3</v>
      </c>
      <c r="F69" s="21" t="s">
        <v>283</v>
      </c>
      <c r="G69" s="23" t="s">
        <v>25</v>
      </c>
      <c r="H69" s="24" t="s">
        <v>284</v>
      </c>
      <c r="I69" s="25">
        <f>984.98*2*(1+3.688%)*12</f>
        <v>24511.345497600003</v>
      </c>
      <c r="J69" s="26" t="s">
        <v>285</v>
      </c>
      <c r="K69" s="22" t="s">
        <v>248</v>
      </c>
      <c r="L69" s="22" t="s">
        <v>29</v>
      </c>
      <c r="M69" s="22" t="s">
        <v>30</v>
      </c>
      <c r="N69" s="22" t="s">
        <v>31</v>
      </c>
      <c r="O69" s="22" t="s">
        <v>32</v>
      </c>
      <c r="P69" s="22" t="s">
        <v>249</v>
      </c>
      <c r="Q69" s="22" t="s">
        <v>250</v>
      </c>
      <c r="R69" s="27" t="s">
        <v>35</v>
      </c>
      <c r="S69" s="22" t="s">
        <v>56</v>
      </c>
      <c r="T69" s="22" t="s">
        <v>286</v>
      </c>
      <c r="U69" s="20" t="s">
        <v>38</v>
      </c>
    </row>
    <row r="70" spans="1:21" s="28" customFormat="1" ht="15" customHeight="1" x14ac:dyDescent="0.25">
      <c r="A70" s="20"/>
      <c r="B70" s="29">
        <v>61</v>
      </c>
      <c r="C70" s="29" t="s">
        <v>22</v>
      </c>
      <c r="D70" s="30" t="s">
        <v>23</v>
      </c>
      <c r="E70" s="30">
        <v>3</v>
      </c>
      <c r="F70" s="29" t="s">
        <v>283</v>
      </c>
      <c r="G70" s="31" t="s">
        <v>25</v>
      </c>
      <c r="H70" s="32" t="s">
        <v>287</v>
      </c>
      <c r="I70" s="33">
        <f>984.98*(1+3.688%)*12</f>
        <v>12255.672748800002</v>
      </c>
      <c r="J70" s="34" t="s">
        <v>285</v>
      </c>
      <c r="K70" s="30" t="s">
        <v>248</v>
      </c>
      <c r="L70" s="30" t="s">
        <v>29</v>
      </c>
      <c r="M70" s="30" t="s">
        <v>30</v>
      </c>
      <c r="N70" s="30" t="s">
        <v>31</v>
      </c>
      <c r="O70" s="30" t="s">
        <v>32</v>
      </c>
      <c r="P70" s="30" t="s">
        <v>253</v>
      </c>
      <c r="Q70" s="29" t="s">
        <v>254</v>
      </c>
      <c r="R70" s="35" t="s">
        <v>35</v>
      </c>
      <c r="S70" s="30" t="s">
        <v>56</v>
      </c>
      <c r="T70" s="29" t="s">
        <v>286</v>
      </c>
      <c r="U70" s="20" t="s">
        <v>38</v>
      </c>
    </row>
    <row r="71" spans="1:21" s="28" customFormat="1" ht="15" customHeight="1" x14ac:dyDescent="0.25">
      <c r="A71" s="20"/>
      <c r="B71" s="21">
        <v>62</v>
      </c>
      <c r="C71" s="21" t="s">
        <v>22</v>
      </c>
      <c r="D71" s="22" t="s">
        <v>23</v>
      </c>
      <c r="E71" s="22">
        <v>3</v>
      </c>
      <c r="F71" s="21" t="s">
        <v>64</v>
      </c>
      <c r="G71" s="23" t="s">
        <v>25</v>
      </c>
      <c r="H71" s="24" t="s">
        <v>288</v>
      </c>
      <c r="I71" s="25">
        <v>9000</v>
      </c>
      <c r="J71" s="26" t="s">
        <v>247</v>
      </c>
      <c r="K71" s="22" t="s">
        <v>248</v>
      </c>
      <c r="L71" s="22" t="s">
        <v>29</v>
      </c>
      <c r="M71" s="22" t="s">
        <v>30</v>
      </c>
      <c r="N71" s="22" t="s">
        <v>31</v>
      </c>
      <c r="O71" s="22" t="s">
        <v>66</v>
      </c>
      <c r="P71" s="22" t="s">
        <v>289</v>
      </c>
      <c r="Q71" s="22" t="s">
        <v>290</v>
      </c>
      <c r="R71" s="27">
        <v>45859</v>
      </c>
      <c r="S71" s="22" t="s">
        <v>107</v>
      </c>
      <c r="T71" s="22" t="s">
        <v>291</v>
      </c>
      <c r="U71" s="20" t="s">
        <v>38</v>
      </c>
    </row>
    <row r="72" spans="1:21" s="28" customFormat="1" ht="15" customHeight="1" x14ac:dyDescent="0.25">
      <c r="A72" s="20"/>
      <c r="B72" s="29">
        <v>63</v>
      </c>
      <c r="C72" s="29" t="s">
        <v>22</v>
      </c>
      <c r="D72" s="30" t="s">
        <v>23</v>
      </c>
      <c r="E72" s="30">
        <v>3</v>
      </c>
      <c r="F72" s="29" t="s">
        <v>245</v>
      </c>
      <c r="G72" s="31" t="s">
        <v>25</v>
      </c>
      <c r="H72" s="32" t="s">
        <v>292</v>
      </c>
      <c r="I72" s="33">
        <v>1181.03</v>
      </c>
      <c r="J72" s="34" t="s">
        <v>247</v>
      </c>
      <c r="K72" s="30" t="s">
        <v>248</v>
      </c>
      <c r="L72" s="30" t="s">
        <v>29</v>
      </c>
      <c r="M72" s="30" t="s">
        <v>30</v>
      </c>
      <c r="N72" s="30" t="s">
        <v>31</v>
      </c>
      <c r="O72" s="30" t="s">
        <v>32</v>
      </c>
      <c r="P72" s="30" t="s">
        <v>293</v>
      </c>
      <c r="Q72" s="29" t="s">
        <v>294</v>
      </c>
      <c r="R72" s="35" t="s">
        <v>35</v>
      </c>
      <c r="S72" s="30" t="s">
        <v>56</v>
      </c>
      <c r="T72" s="29" t="s">
        <v>295</v>
      </c>
      <c r="U72" s="20" t="s">
        <v>38</v>
      </c>
    </row>
    <row r="73" spans="1:21" s="28" customFormat="1" ht="15" customHeight="1" x14ac:dyDescent="0.25">
      <c r="A73" s="20"/>
      <c r="B73" s="21">
        <v>64</v>
      </c>
      <c r="C73" s="21" t="s">
        <v>22</v>
      </c>
      <c r="D73" s="22" t="s">
        <v>23</v>
      </c>
      <c r="E73" s="22">
        <v>3</v>
      </c>
      <c r="F73" s="21" t="s">
        <v>283</v>
      </c>
      <c r="G73" s="23" t="s">
        <v>25</v>
      </c>
      <c r="H73" s="24" t="s">
        <v>296</v>
      </c>
      <c r="I73" s="25">
        <f>2.38*(1+3.688%)*12</f>
        <v>29.613292800000004</v>
      </c>
      <c r="J73" s="26" t="s">
        <v>285</v>
      </c>
      <c r="K73" s="22" t="s">
        <v>248</v>
      </c>
      <c r="L73" s="22" t="s">
        <v>29</v>
      </c>
      <c r="M73" s="22" t="s">
        <v>30</v>
      </c>
      <c r="N73" s="22" t="s">
        <v>31</v>
      </c>
      <c r="O73" s="22" t="s">
        <v>32</v>
      </c>
      <c r="P73" s="22" t="s">
        <v>297</v>
      </c>
      <c r="Q73" s="22" t="s">
        <v>294</v>
      </c>
      <c r="R73" s="27" t="s">
        <v>35</v>
      </c>
      <c r="S73" s="22" t="s">
        <v>56</v>
      </c>
      <c r="T73" s="22" t="s">
        <v>286</v>
      </c>
      <c r="U73" s="20" t="s">
        <v>38</v>
      </c>
    </row>
    <row r="74" spans="1:21" s="28" customFormat="1" ht="15" customHeight="1" x14ac:dyDescent="0.25">
      <c r="A74" s="20"/>
      <c r="B74" s="29">
        <v>65</v>
      </c>
      <c r="C74" s="29" t="s">
        <v>22</v>
      </c>
      <c r="D74" s="30" t="s">
        <v>23</v>
      </c>
      <c r="E74" s="30">
        <v>4</v>
      </c>
      <c r="F74" s="29" t="s">
        <v>888</v>
      </c>
      <c r="G74" s="31" t="s">
        <v>25</v>
      </c>
      <c r="H74" s="32" t="s">
        <v>298</v>
      </c>
      <c r="I74" s="33">
        <v>20000</v>
      </c>
      <c r="J74" s="34" t="s">
        <v>299</v>
      </c>
      <c r="K74" s="30" t="s">
        <v>248</v>
      </c>
      <c r="L74" s="30" t="s">
        <v>29</v>
      </c>
      <c r="M74" s="30" t="s">
        <v>30</v>
      </c>
      <c r="N74" s="30" t="s">
        <v>31</v>
      </c>
      <c r="O74" s="30" t="s">
        <v>50</v>
      </c>
      <c r="P74" s="30" t="s">
        <v>300</v>
      </c>
      <c r="Q74" s="29"/>
      <c r="R74" s="35">
        <v>45869</v>
      </c>
      <c r="S74" s="30" t="s">
        <v>56</v>
      </c>
      <c r="T74" s="29" t="s">
        <v>301</v>
      </c>
      <c r="U74" s="20" t="s">
        <v>38</v>
      </c>
    </row>
    <row r="75" spans="1:21" s="28" customFormat="1" ht="15" customHeight="1" x14ac:dyDescent="0.25">
      <c r="A75" s="20"/>
      <c r="B75" s="21">
        <v>66</v>
      </c>
      <c r="C75" s="21" t="s">
        <v>22</v>
      </c>
      <c r="D75" s="22" t="s">
        <v>23</v>
      </c>
      <c r="E75" s="22">
        <v>3</v>
      </c>
      <c r="F75" s="21" t="s">
        <v>90</v>
      </c>
      <c r="G75" s="23" t="s">
        <v>25</v>
      </c>
      <c r="H75" s="24" t="s">
        <v>302</v>
      </c>
      <c r="I75" s="25">
        <v>11998839.24</v>
      </c>
      <c r="J75" s="26" t="s">
        <v>303</v>
      </c>
      <c r="K75" s="22" t="s">
        <v>304</v>
      </c>
      <c r="L75" s="22" t="s">
        <v>29</v>
      </c>
      <c r="M75" s="22" t="s">
        <v>30</v>
      </c>
      <c r="N75" s="22" t="s">
        <v>31</v>
      </c>
      <c r="O75" s="22" t="s">
        <v>66</v>
      </c>
      <c r="P75" s="22" t="s">
        <v>305</v>
      </c>
      <c r="Q75" s="22" t="s">
        <v>306</v>
      </c>
      <c r="R75" s="27">
        <v>45790</v>
      </c>
      <c r="S75" s="22" t="s">
        <v>36</v>
      </c>
      <c r="T75" s="22" t="s">
        <v>96</v>
      </c>
      <c r="U75" s="20" t="s">
        <v>38</v>
      </c>
    </row>
    <row r="76" spans="1:21" s="28" customFormat="1" ht="15" customHeight="1" x14ac:dyDescent="0.25">
      <c r="A76" s="20"/>
      <c r="B76" s="29">
        <v>67</v>
      </c>
      <c r="C76" s="29" t="s">
        <v>22</v>
      </c>
      <c r="D76" s="30" t="s">
        <v>23</v>
      </c>
      <c r="E76" s="30">
        <v>3</v>
      </c>
      <c r="F76" s="29" t="s">
        <v>90</v>
      </c>
      <c r="G76" s="31" t="s">
        <v>25</v>
      </c>
      <c r="H76" s="32" t="s">
        <v>307</v>
      </c>
      <c r="I76" s="33">
        <v>3900000</v>
      </c>
      <c r="J76" s="34" t="s">
        <v>308</v>
      </c>
      <c r="K76" s="30" t="s">
        <v>304</v>
      </c>
      <c r="L76" s="30" t="s">
        <v>29</v>
      </c>
      <c r="M76" s="30" t="s">
        <v>30</v>
      </c>
      <c r="N76" s="30" t="s">
        <v>31</v>
      </c>
      <c r="O76" s="30" t="s">
        <v>32</v>
      </c>
      <c r="P76" s="30" t="s">
        <v>309</v>
      </c>
      <c r="Q76" s="29"/>
      <c r="R76" s="35" t="s">
        <v>35</v>
      </c>
      <c r="S76" s="30" t="s">
        <v>107</v>
      </c>
      <c r="T76" s="29" t="s">
        <v>96</v>
      </c>
      <c r="U76" s="20" t="s">
        <v>38</v>
      </c>
    </row>
    <row r="77" spans="1:21" s="28" customFormat="1" ht="15" customHeight="1" x14ac:dyDescent="0.25">
      <c r="A77" s="20"/>
      <c r="B77" s="21">
        <v>68</v>
      </c>
      <c r="C77" s="21" t="s">
        <v>22</v>
      </c>
      <c r="D77" s="22" t="s">
        <v>23</v>
      </c>
      <c r="E77" s="22">
        <v>3</v>
      </c>
      <c r="F77" s="21" t="s">
        <v>310</v>
      </c>
      <c r="G77" s="23" t="s">
        <v>25</v>
      </c>
      <c r="H77" s="24" t="s">
        <v>311</v>
      </c>
      <c r="I77" s="25">
        <v>2293150</v>
      </c>
      <c r="J77" s="26" t="s">
        <v>312</v>
      </c>
      <c r="K77" s="22" t="s">
        <v>304</v>
      </c>
      <c r="L77" s="22" t="s">
        <v>29</v>
      </c>
      <c r="M77" s="22" t="s">
        <v>30</v>
      </c>
      <c r="N77" s="22" t="s">
        <v>31</v>
      </c>
      <c r="O77" s="22" t="s">
        <v>32</v>
      </c>
      <c r="P77" s="22" t="s">
        <v>313</v>
      </c>
      <c r="Q77" s="22" t="s">
        <v>314</v>
      </c>
      <c r="R77" s="27" t="s">
        <v>35</v>
      </c>
      <c r="S77" s="22" t="s">
        <v>107</v>
      </c>
      <c r="T77" s="22" t="s">
        <v>315</v>
      </c>
      <c r="U77" s="20" t="s">
        <v>38</v>
      </c>
    </row>
    <row r="78" spans="1:21" s="28" customFormat="1" ht="15" customHeight="1" x14ac:dyDescent="0.25">
      <c r="A78" s="20"/>
      <c r="B78" s="29">
        <v>69.099999999999994</v>
      </c>
      <c r="C78" s="29" t="s">
        <v>22</v>
      </c>
      <c r="D78" s="30" t="s">
        <v>23</v>
      </c>
      <c r="E78" s="30">
        <v>3</v>
      </c>
      <c r="F78" s="29" t="s">
        <v>316</v>
      </c>
      <c r="G78" s="31" t="s">
        <v>25</v>
      </c>
      <c r="H78" s="32" t="s">
        <v>317</v>
      </c>
      <c r="I78" s="33">
        <v>1231000</v>
      </c>
      <c r="J78" s="34" t="s">
        <v>318</v>
      </c>
      <c r="K78" s="30" t="s">
        <v>304</v>
      </c>
      <c r="L78" s="30" t="s">
        <v>29</v>
      </c>
      <c r="M78" s="30" t="s">
        <v>30</v>
      </c>
      <c r="N78" s="30" t="s">
        <v>31</v>
      </c>
      <c r="O78" s="30" t="s">
        <v>32</v>
      </c>
      <c r="P78" s="30" t="s">
        <v>319</v>
      </c>
      <c r="Q78" s="29" t="s">
        <v>320</v>
      </c>
      <c r="R78" s="35" t="s">
        <v>35</v>
      </c>
      <c r="S78" s="30" t="s">
        <v>107</v>
      </c>
      <c r="T78" s="29" t="s">
        <v>321</v>
      </c>
      <c r="U78" s="20" t="s">
        <v>38</v>
      </c>
    </row>
    <row r="79" spans="1:21" s="28" customFormat="1" ht="15" customHeight="1" x14ac:dyDescent="0.25">
      <c r="A79" s="20"/>
      <c r="B79" s="21">
        <v>69.2</v>
      </c>
      <c r="C79" s="21" t="s">
        <v>22</v>
      </c>
      <c r="D79" s="22" t="s">
        <v>23</v>
      </c>
      <c r="E79" s="22">
        <v>3</v>
      </c>
      <c r="F79" s="21" t="s">
        <v>316</v>
      </c>
      <c r="G79" s="23" t="s">
        <v>25</v>
      </c>
      <c r="H79" s="24" t="s">
        <v>317</v>
      </c>
      <c r="I79" s="25">
        <v>1231000</v>
      </c>
      <c r="J79" s="26" t="s">
        <v>318</v>
      </c>
      <c r="K79" s="22" t="s">
        <v>304</v>
      </c>
      <c r="L79" s="22" t="s">
        <v>29</v>
      </c>
      <c r="M79" s="22" t="s">
        <v>30</v>
      </c>
      <c r="N79" s="22" t="s">
        <v>31</v>
      </c>
      <c r="O79" s="22" t="s">
        <v>50</v>
      </c>
      <c r="P79" s="22" t="s">
        <v>322</v>
      </c>
      <c r="Q79" s="22"/>
      <c r="R79" s="27">
        <v>45825</v>
      </c>
      <c r="S79" s="22" t="s">
        <v>107</v>
      </c>
      <c r="T79" s="22" t="s">
        <v>321</v>
      </c>
      <c r="U79" s="20" t="s">
        <v>38</v>
      </c>
    </row>
    <row r="80" spans="1:21" s="28" customFormat="1" ht="15" customHeight="1" x14ac:dyDescent="0.25">
      <c r="A80" s="20"/>
      <c r="B80" s="29">
        <v>70</v>
      </c>
      <c r="C80" s="29" t="s">
        <v>22</v>
      </c>
      <c r="D80" s="30" t="s">
        <v>23</v>
      </c>
      <c r="E80" s="30">
        <v>3</v>
      </c>
      <c r="F80" s="29" t="s">
        <v>97</v>
      </c>
      <c r="G80" s="31" t="s">
        <v>25</v>
      </c>
      <c r="H80" s="32" t="s">
        <v>323</v>
      </c>
      <c r="I80" s="33">
        <v>700000</v>
      </c>
      <c r="J80" s="34" t="s">
        <v>324</v>
      </c>
      <c r="K80" s="30" t="s">
        <v>304</v>
      </c>
      <c r="L80" s="30" t="s">
        <v>29</v>
      </c>
      <c r="M80" s="30" t="s">
        <v>30</v>
      </c>
      <c r="N80" s="30" t="s">
        <v>31</v>
      </c>
      <c r="O80" s="30" t="s">
        <v>66</v>
      </c>
      <c r="P80" s="30" t="s">
        <v>325</v>
      </c>
      <c r="Q80" s="29"/>
      <c r="R80" s="35">
        <v>45839</v>
      </c>
      <c r="S80" s="30" t="s">
        <v>56</v>
      </c>
      <c r="T80" s="29" t="s">
        <v>326</v>
      </c>
      <c r="U80" s="20" t="s">
        <v>38</v>
      </c>
    </row>
    <row r="81" spans="1:21" s="28" customFormat="1" ht="15" customHeight="1" x14ac:dyDescent="0.25">
      <c r="A81" s="20"/>
      <c r="B81" s="21">
        <v>71.099999999999994</v>
      </c>
      <c r="C81" s="21" t="s">
        <v>22</v>
      </c>
      <c r="D81" s="22" t="s">
        <v>23</v>
      </c>
      <c r="E81" s="22">
        <v>3</v>
      </c>
      <c r="F81" s="21" t="s">
        <v>90</v>
      </c>
      <c r="G81" s="23" t="s">
        <v>25</v>
      </c>
      <c r="H81" s="24" t="s">
        <v>327</v>
      </c>
      <c r="I81" s="25">
        <v>106000</v>
      </c>
      <c r="J81" s="26" t="s">
        <v>328</v>
      </c>
      <c r="K81" s="22" t="s">
        <v>304</v>
      </c>
      <c r="L81" s="22" t="s">
        <v>29</v>
      </c>
      <c r="M81" s="22" t="s">
        <v>30</v>
      </c>
      <c r="N81" s="22" t="s">
        <v>31</v>
      </c>
      <c r="O81" s="22" t="s">
        <v>32</v>
      </c>
      <c r="P81" s="22" t="s">
        <v>329</v>
      </c>
      <c r="Q81" s="22" t="s">
        <v>330</v>
      </c>
      <c r="R81" s="27" t="s">
        <v>35</v>
      </c>
      <c r="S81" s="22" t="s">
        <v>107</v>
      </c>
      <c r="T81" s="22" t="s">
        <v>331</v>
      </c>
      <c r="U81" s="20" t="s">
        <v>38</v>
      </c>
    </row>
    <row r="82" spans="1:21" s="28" customFormat="1" ht="15" customHeight="1" x14ac:dyDescent="0.25">
      <c r="A82" s="20"/>
      <c r="B82" s="29">
        <v>71.2</v>
      </c>
      <c r="C82" s="29" t="s">
        <v>22</v>
      </c>
      <c r="D82" s="30" t="s">
        <v>23</v>
      </c>
      <c r="E82" s="30">
        <v>3</v>
      </c>
      <c r="F82" s="29" t="s">
        <v>90</v>
      </c>
      <c r="G82" s="31" t="s">
        <v>25</v>
      </c>
      <c r="H82" s="32" t="s">
        <v>327</v>
      </c>
      <c r="I82" s="33">
        <v>226041.57</v>
      </c>
      <c r="J82" s="34" t="s">
        <v>328</v>
      </c>
      <c r="K82" s="30" t="s">
        <v>304</v>
      </c>
      <c r="L82" s="30" t="s">
        <v>29</v>
      </c>
      <c r="M82" s="30" t="s">
        <v>30</v>
      </c>
      <c r="N82" s="30" t="s">
        <v>31</v>
      </c>
      <c r="O82" s="30" t="s">
        <v>50</v>
      </c>
      <c r="P82" s="30" t="s">
        <v>51</v>
      </c>
      <c r="Q82" s="29"/>
      <c r="R82" s="35">
        <v>45760</v>
      </c>
      <c r="S82" s="30" t="s">
        <v>107</v>
      </c>
      <c r="T82" s="29" t="s">
        <v>331</v>
      </c>
      <c r="U82" s="20" t="s">
        <v>38</v>
      </c>
    </row>
    <row r="83" spans="1:21" s="28" customFormat="1" ht="15" customHeight="1" x14ac:dyDescent="0.25">
      <c r="A83" s="20"/>
      <c r="B83" s="21">
        <v>73</v>
      </c>
      <c r="C83" s="21" t="s">
        <v>22</v>
      </c>
      <c r="D83" s="22" t="s">
        <v>23</v>
      </c>
      <c r="E83" s="22">
        <v>3</v>
      </c>
      <c r="F83" s="21" t="s">
        <v>332</v>
      </c>
      <c r="G83" s="23" t="s">
        <v>25</v>
      </c>
      <c r="H83" s="24" t="s">
        <v>333</v>
      </c>
      <c r="I83" s="25">
        <v>217140</v>
      </c>
      <c r="J83" s="26" t="s">
        <v>334</v>
      </c>
      <c r="K83" s="22" t="s">
        <v>304</v>
      </c>
      <c r="L83" s="22" t="s">
        <v>29</v>
      </c>
      <c r="M83" s="22" t="s">
        <v>30</v>
      </c>
      <c r="N83" s="22" t="s">
        <v>31</v>
      </c>
      <c r="O83" s="22" t="s">
        <v>66</v>
      </c>
      <c r="P83" s="22" t="s">
        <v>335</v>
      </c>
      <c r="Q83" s="22"/>
      <c r="R83" s="27">
        <v>45787</v>
      </c>
      <c r="S83" s="22" t="s">
        <v>56</v>
      </c>
      <c r="T83" s="22" t="s">
        <v>326</v>
      </c>
      <c r="U83" s="20" t="s">
        <v>38</v>
      </c>
    </row>
    <row r="84" spans="1:21" s="28" customFormat="1" ht="15" customHeight="1" x14ac:dyDescent="0.25">
      <c r="A84" s="20"/>
      <c r="B84" s="29">
        <v>74.099999999999994</v>
      </c>
      <c r="C84" s="29" t="s">
        <v>22</v>
      </c>
      <c r="D84" s="30" t="s">
        <v>23</v>
      </c>
      <c r="E84" s="30">
        <v>3</v>
      </c>
      <c r="F84" s="29" t="s">
        <v>336</v>
      </c>
      <c r="G84" s="31" t="s">
        <v>25</v>
      </c>
      <c r="H84" s="32" t="s">
        <v>337</v>
      </c>
      <c r="I84" s="33">
        <v>79509.23</v>
      </c>
      <c r="J84" s="34" t="s">
        <v>338</v>
      </c>
      <c r="K84" s="30" t="s">
        <v>304</v>
      </c>
      <c r="L84" s="30" t="s">
        <v>29</v>
      </c>
      <c r="M84" s="30" t="s">
        <v>30</v>
      </c>
      <c r="N84" s="30" t="s">
        <v>31</v>
      </c>
      <c r="O84" s="30" t="s">
        <v>32</v>
      </c>
      <c r="P84" s="30" t="s">
        <v>339</v>
      </c>
      <c r="Q84" s="29" t="s">
        <v>340</v>
      </c>
      <c r="R84" s="35" t="s">
        <v>35</v>
      </c>
      <c r="S84" s="30" t="s">
        <v>107</v>
      </c>
      <c r="T84" s="29" t="s">
        <v>341</v>
      </c>
      <c r="U84" s="20" t="s">
        <v>38</v>
      </c>
    </row>
    <row r="85" spans="1:21" s="28" customFormat="1" ht="15" customHeight="1" x14ac:dyDescent="0.25">
      <c r="A85" s="20"/>
      <c r="B85" s="21">
        <v>74.2</v>
      </c>
      <c r="C85" s="21" t="s">
        <v>22</v>
      </c>
      <c r="D85" s="22" t="s">
        <v>23</v>
      </c>
      <c r="E85" s="22">
        <v>3</v>
      </c>
      <c r="F85" s="21" t="s">
        <v>336</v>
      </c>
      <c r="G85" s="23" t="s">
        <v>25</v>
      </c>
      <c r="H85" s="24" t="s">
        <v>337</v>
      </c>
      <c r="I85" s="25">
        <v>39754.61</v>
      </c>
      <c r="J85" s="26" t="s">
        <v>338</v>
      </c>
      <c r="K85" s="22" t="s">
        <v>304</v>
      </c>
      <c r="L85" s="22" t="s">
        <v>29</v>
      </c>
      <c r="M85" s="22" t="s">
        <v>30</v>
      </c>
      <c r="N85" s="22" t="s">
        <v>31</v>
      </c>
      <c r="O85" s="22" t="s">
        <v>50</v>
      </c>
      <c r="P85" s="22" t="s">
        <v>51</v>
      </c>
      <c r="Q85" s="22"/>
      <c r="R85" s="27">
        <v>45883</v>
      </c>
      <c r="S85" s="22" t="s">
        <v>107</v>
      </c>
      <c r="T85" s="22" t="s">
        <v>341</v>
      </c>
      <c r="U85" s="20" t="s">
        <v>38</v>
      </c>
    </row>
    <row r="86" spans="1:21" s="28" customFormat="1" ht="15" customHeight="1" x14ac:dyDescent="0.25">
      <c r="A86" s="20"/>
      <c r="B86" s="29">
        <v>75.099999999999994</v>
      </c>
      <c r="C86" s="29" t="s">
        <v>22</v>
      </c>
      <c r="D86" s="30" t="s">
        <v>23</v>
      </c>
      <c r="E86" s="30">
        <v>3</v>
      </c>
      <c r="F86" s="29" t="s">
        <v>336</v>
      </c>
      <c r="G86" s="31" t="s">
        <v>25</v>
      </c>
      <c r="H86" s="32" t="s">
        <v>342</v>
      </c>
      <c r="I86" s="33">
        <v>2348.2199999999998</v>
      </c>
      <c r="J86" s="34" t="s">
        <v>343</v>
      </c>
      <c r="K86" s="30" t="s">
        <v>304</v>
      </c>
      <c r="L86" s="30" t="s">
        <v>29</v>
      </c>
      <c r="M86" s="30" t="s">
        <v>30</v>
      </c>
      <c r="N86" s="30" t="s">
        <v>31</v>
      </c>
      <c r="O86" s="30" t="s">
        <v>66</v>
      </c>
      <c r="P86" s="30" t="s">
        <v>344</v>
      </c>
      <c r="Q86" s="29" t="s">
        <v>345</v>
      </c>
      <c r="R86" s="35">
        <v>45752</v>
      </c>
      <c r="S86" s="30" t="s">
        <v>107</v>
      </c>
      <c r="T86" s="29" t="s">
        <v>341</v>
      </c>
      <c r="U86" s="20" t="s">
        <v>38</v>
      </c>
    </row>
    <row r="87" spans="1:21" s="28" customFormat="1" ht="15" customHeight="1" x14ac:dyDescent="0.25">
      <c r="A87" s="20"/>
      <c r="B87" s="21">
        <v>75.2</v>
      </c>
      <c r="C87" s="21" t="s">
        <v>22</v>
      </c>
      <c r="D87" s="22" t="s">
        <v>23</v>
      </c>
      <c r="E87" s="22">
        <v>3</v>
      </c>
      <c r="F87" s="21" t="s">
        <v>336</v>
      </c>
      <c r="G87" s="23" t="s">
        <v>25</v>
      </c>
      <c r="H87" s="24" t="s">
        <v>342</v>
      </c>
      <c r="I87" s="25">
        <v>35914.07</v>
      </c>
      <c r="J87" s="26" t="s">
        <v>343</v>
      </c>
      <c r="K87" s="22" t="s">
        <v>304</v>
      </c>
      <c r="L87" s="22" t="s">
        <v>29</v>
      </c>
      <c r="M87" s="22" t="s">
        <v>30</v>
      </c>
      <c r="N87" s="22" t="s">
        <v>31</v>
      </c>
      <c r="O87" s="22" t="s">
        <v>66</v>
      </c>
      <c r="P87" s="22" t="s">
        <v>346</v>
      </c>
      <c r="Q87" s="22" t="s">
        <v>347</v>
      </c>
      <c r="R87" s="27">
        <v>45752</v>
      </c>
      <c r="S87" s="22" t="s">
        <v>107</v>
      </c>
      <c r="T87" s="22" t="s">
        <v>341</v>
      </c>
      <c r="U87" s="20" t="s">
        <v>38</v>
      </c>
    </row>
    <row r="88" spans="1:21" s="28" customFormat="1" ht="15" customHeight="1" x14ac:dyDescent="0.25">
      <c r="A88" s="20"/>
      <c r="B88" s="29">
        <v>76</v>
      </c>
      <c r="C88" s="29" t="s">
        <v>22</v>
      </c>
      <c r="D88" s="30" t="s">
        <v>23</v>
      </c>
      <c r="E88" s="30">
        <v>3</v>
      </c>
      <c r="F88" s="29" t="s">
        <v>348</v>
      </c>
      <c r="G88" s="31" t="s">
        <v>25</v>
      </c>
      <c r="H88" s="32" t="s">
        <v>349</v>
      </c>
      <c r="I88" s="33">
        <v>15160.76</v>
      </c>
      <c r="J88" s="34" t="s">
        <v>350</v>
      </c>
      <c r="K88" s="30" t="s">
        <v>304</v>
      </c>
      <c r="L88" s="30" t="s">
        <v>29</v>
      </c>
      <c r="M88" s="30" t="s">
        <v>30</v>
      </c>
      <c r="N88" s="30" t="s">
        <v>30</v>
      </c>
      <c r="O88" s="30" t="s">
        <v>66</v>
      </c>
      <c r="P88" s="30" t="s">
        <v>351</v>
      </c>
      <c r="Q88" s="29"/>
      <c r="R88" s="35">
        <v>45929</v>
      </c>
      <c r="S88" s="30" t="s">
        <v>56</v>
      </c>
      <c r="T88" s="29" t="s">
        <v>352</v>
      </c>
      <c r="U88" s="20" t="s">
        <v>38</v>
      </c>
    </row>
    <row r="89" spans="1:21" s="28" customFormat="1" ht="15" customHeight="1" x14ac:dyDescent="0.25">
      <c r="A89" s="20"/>
      <c r="B89" s="21">
        <v>77</v>
      </c>
      <c r="C89" s="21" t="s">
        <v>22</v>
      </c>
      <c r="D89" s="22" t="s">
        <v>23</v>
      </c>
      <c r="E89" s="22">
        <v>3</v>
      </c>
      <c r="F89" s="21" t="s">
        <v>353</v>
      </c>
      <c r="G89" s="23" t="s">
        <v>25</v>
      </c>
      <c r="H89" s="24" t="s">
        <v>354</v>
      </c>
      <c r="I89" s="25">
        <v>12720</v>
      </c>
      <c r="J89" s="26" t="s">
        <v>355</v>
      </c>
      <c r="K89" s="22" t="s">
        <v>304</v>
      </c>
      <c r="L89" s="22" t="s">
        <v>29</v>
      </c>
      <c r="M89" s="22" t="s">
        <v>30</v>
      </c>
      <c r="N89" s="22" t="s">
        <v>31</v>
      </c>
      <c r="O89" s="22" t="s">
        <v>71</v>
      </c>
      <c r="P89" s="22" t="s">
        <v>51</v>
      </c>
      <c r="Q89" s="22"/>
      <c r="R89" s="27">
        <v>45688</v>
      </c>
      <c r="S89" s="22" t="s">
        <v>56</v>
      </c>
      <c r="T89" s="22" t="s">
        <v>356</v>
      </c>
      <c r="U89" s="20" t="s">
        <v>38</v>
      </c>
    </row>
    <row r="90" spans="1:21" s="28" customFormat="1" ht="15" customHeight="1" x14ac:dyDescent="0.25">
      <c r="A90" s="20"/>
      <c r="B90" s="29">
        <v>78</v>
      </c>
      <c r="C90" s="29" t="s">
        <v>22</v>
      </c>
      <c r="D90" s="30" t="s">
        <v>23</v>
      </c>
      <c r="E90" s="30">
        <v>3</v>
      </c>
      <c r="F90" s="29" t="s">
        <v>357</v>
      </c>
      <c r="G90" s="31" t="s">
        <v>25</v>
      </c>
      <c r="H90" s="32" t="s">
        <v>358</v>
      </c>
      <c r="I90" s="33">
        <v>12133.44</v>
      </c>
      <c r="J90" s="34" t="s">
        <v>359</v>
      </c>
      <c r="K90" s="30" t="s">
        <v>304</v>
      </c>
      <c r="L90" s="30" t="s">
        <v>29</v>
      </c>
      <c r="M90" s="30" t="s">
        <v>30</v>
      </c>
      <c r="N90" s="30" t="s">
        <v>30</v>
      </c>
      <c r="O90" s="30" t="s">
        <v>66</v>
      </c>
      <c r="P90" s="30" t="s">
        <v>360</v>
      </c>
      <c r="Q90" s="29" t="s">
        <v>361</v>
      </c>
      <c r="R90" s="35">
        <v>45709</v>
      </c>
      <c r="S90" s="30" t="s">
        <v>56</v>
      </c>
      <c r="T90" s="29" t="s">
        <v>362</v>
      </c>
      <c r="U90" s="20" t="s">
        <v>38</v>
      </c>
    </row>
    <row r="91" spans="1:21" s="28" customFormat="1" ht="15" customHeight="1" x14ac:dyDescent="0.25">
      <c r="A91" s="20"/>
      <c r="B91" s="21">
        <v>79</v>
      </c>
      <c r="C91" s="21" t="s">
        <v>22</v>
      </c>
      <c r="D91" s="22" t="s">
        <v>23</v>
      </c>
      <c r="E91" s="22">
        <v>3</v>
      </c>
      <c r="F91" s="21" t="s">
        <v>363</v>
      </c>
      <c r="G91" s="23" t="s">
        <v>25</v>
      </c>
      <c r="H91" s="24" t="s">
        <v>364</v>
      </c>
      <c r="I91" s="25">
        <v>2678.72</v>
      </c>
      <c r="J91" s="26" t="s">
        <v>365</v>
      </c>
      <c r="K91" s="22" t="s">
        <v>304</v>
      </c>
      <c r="L91" s="22" t="s">
        <v>29</v>
      </c>
      <c r="M91" s="22" t="s">
        <v>30</v>
      </c>
      <c r="N91" s="22" t="s">
        <v>30</v>
      </c>
      <c r="O91" s="22" t="s">
        <v>66</v>
      </c>
      <c r="P91" s="22" t="s">
        <v>366</v>
      </c>
      <c r="Q91" s="22" t="s">
        <v>367</v>
      </c>
      <c r="R91" s="27">
        <v>45735</v>
      </c>
      <c r="S91" s="22" t="s">
        <v>56</v>
      </c>
      <c r="T91" s="22" t="s">
        <v>368</v>
      </c>
      <c r="U91" s="20" t="s">
        <v>38</v>
      </c>
    </row>
    <row r="92" spans="1:21" s="28" customFormat="1" ht="15" customHeight="1" x14ac:dyDescent="0.25">
      <c r="A92" s="20"/>
      <c r="B92" s="29">
        <v>80</v>
      </c>
      <c r="C92" s="29" t="s">
        <v>22</v>
      </c>
      <c r="D92" s="30" t="s">
        <v>23</v>
      </c>
      <c r="E92" s="30">
        <v>3</v>
      </c>
      <c r="F92" s="29" t="s">
        <v>90</v>
      </c>
      <c r="G92" s="31" t="s">
        <v>25</v>
      </c>
      <c r="H92" s="32" t="s">
        <v>369</v>
      </c>
      <c r="I92" s="33">
        <v>4900000</v>
      </c>
      <c r="J92" s="34" t="s">
        <v>370</v>
      </c>
      <c r="K92" s="30" t="s">
        <v>371</v>
      </c>
      <c r="L92" s="30" t="s">
        <v>29</v>
      </c>
      <c r="M92" s="30" t="s">
        <v>30</v>
      </c>
      <c r="N92" s="30" t="s">
        <v>31</v>
      </c>
      <c r="O92" s="30" t="s">
        <v>66</v>
      </c>
      <c r="P92" s="30" t="s">
        <v>372</v>
      </c>
      <c r="Q92" s="29" t="s">
        <v>373</v>
      </c>
      <c r="R92" s="35">
        <v>45778</v>
      </c>
      <c r="S92" s="30" t="s">
        <v>36</v>
      </c>
      <c r="T92" s="29" t="s">
        <v>374</v>
      </c>
      <c r="U92" s="20" t="s">
        <v>38</v>
      </c>
    </row>
    <row r="93" spans="1:21" s="28" customFormat="1" ht="15" customHeight="1" x14ac:dyDescent="0.25">
      <c r="A93" s="20"/>
      <c r="B93" s="21">
        <v>81</v>
      </c>
      <c r="C93" s="21" t="s">
        <v>22</v>
      </c>
      <c r="D93" s="22" t="s">
        <v>23</v>
      </c>
      <c r="E93" s="22">
        <v>3</v>
      </c>
      <c r="F93" s="21" t="s">
        <v>375</v>
      </c>
      <c r="G93" s="23" t="s">
        <v>25</v>
      </c>
      <c r="H93" s="24" t="s">
        <v>376</v>
      </c>
      <c r="I93" s="25">
        <v>500000</v>
      </c>
      <c r="J93" s="26" t="s">
        <v>370</v>
      </c>
      <c r="K93" s="22" t="s">
        <v>371</v>
      </c>
      <c r="L93" s="22" t="s">
        <v>29</v>
      </c>
      <c r="M93" s="22" t="s">
        <v>30</v>
      </c>
      <c r="N93" s="22" t="s">
        <v>31</v>
      </c>
      <c r="O93" s="22" t="s">
        <v>66</v>
      </c>
      <c r="P93" s="22" t="s">
        <v>377</v>
      </c>
      <c r="Q93" s="22" t="s">
        <v>378</v>
      </c>
      <c r="R93" s="27">
        <v>45723</v>
      </c>
      <c r="S93" s="22" t="s">
        <v>36</v>
      </c>
      <c r="T93" s="22" t="s">
        <v>379</v>
      </c>
      <c r="U93" s="20" t="s">
        <v>38</v>
      </c>
    </row>
    <row r="94" spans="1:21" s="28" customFormat="1" ht="15" customHeight="1" x14ac:dyDescent="0.25">
      <c r="A94" s="20"/>
      <c r="B94" s="29">
        <v>82</v>
      </c>
      <c r="C94" s="29" t="s">
        <v>22</v>
      </c>
      <c r="D94" s="30" t="s">
        <v>23</v>
      </c>
      <c r="E94" s="30">
        <v>3</v>
      </c>
      <c r="F94" s="29" t="s">
        <v>69</v>
      </c>
      <c r="G94" s="31" t="s">
        <v>25</v>
      </c>
      <c r="H94" s="32" t="s">
        <v>380</v>
      </c>
      <c r="I94" s="33">
        <v>380000</v>
      </c>
      <c r="J94" s="34" t="s">
        <v>370</v>
      </c>
      <c r="K94" s="30" t="s">
        <v>371</v>
      </c>
      <c r="L94" s="30" t="s">
        <v>29</v>
      </c>
      <c r="M94" s="30" t="s">
        <v>30</v>
      </c>
      <c r="N94" s="30" t="s">
        <v>31</v>
      </c>
      <c r="O94" s="30" t="s">
        <v>66</v>
      </c>
      <c r="P94" s="30" t="s">
        <v>381</v>
      </c>
      <c r="Q94" s="29" t="s">
        <v>382</v>
      </c>
      <c r="R94" s="35">
        <v>45992</v>
      </c>
      <c r="S94" s="30" t="s">
        <v>107</v>
      </c>
      <c r="T94" s="29" t="s">
        <v>383</v>
      </c>
      <c r="U94" s="20" t="s">
        <v>38</v>
      </c>
    </row>
    <row r="95" spans="1:21" s="28" customFormat="1" ht="15" customHeight="1" x14ac:dyDescent="0.25">
      <c r="A95" s="20"/>
      <c r="B95" s="21">
        <v>83</v>
      </c>
      <c r="C95" s="21" t="s">
        <v>22</v>
      </c>
      <c r="D95" s="22" t="s">
        <v>23</v>
      </c>
      <c r="E95" s="22">
        <v>3</v>
      </c>
      <c r="F95" s="21" t="s">
        <v>189</v>
      </c>
      <c r="G95" s="23" t="s">
        <v>25</v>
      </c>
      <c r="H95" s="24" t="s">
        <v>384</v>
      </c>
      <c r="I95" s="25">
        <v>45000</v>
      </c>
      <c r="J95" s="26" t="s">
        <v>370</v>
      </c>
      <c r="K95" s="22" t="s">
        <v>371</v>
      </c>
      <c r="L95" s="22" t="s">
        <v>29</v>
      </c>
      <c r="M95" s="22" t="s">
        <v>30</v>
      </c>
      <c r="N95" s="22" t="s">
        <v>31</v>
      </c>
      <c r="O95" s="22" t="s">
        <v>66</v>
      </c>
      <c r="P95" s="22" t="s">
        <v>385</v>
      </c>
      <c r="Q95" s="22" t="s">
        <v>386</v>
      </c>
      <c r="R95" s="27">
        <v>45747</v>
      </c>
      <c r="S95" s="22" t="s">
        <v>107</v>
      </c>
      <c r="T95" s="22" t="s">
        <v>387</v>
      </c>
      <c r="U95" s="20" t="s">
        <v>38</v>
      </c>
    </row>
    <row r="96" spans="1:21" s="28" customFormat="1" ht="15" customHeight="1" x14ac:dyDescent="0.25">
      <c r="A96" s="20"/>
      <c r="B96" s="29">
        <v>84</v>
      </c>
      <c r="C96" s="29" t="s">
        <v>22</v>
      </c>
      <c r="D96" s="30" t="s">
        <v>23</v>
      </c>
      <c r="E96" s="30">
        <v>3</v>
      </c>
      <c r="F96" s="29" t="s">
        <v>189</v>
      </c>
      <c r="G96" s="31" t="s">
        <v>25</v>
      </c>
      <c r="H96" s="32" t="s">
        <v>388</v>
      </c>
      <c r="I96" s="33">
        <v>35000</v>
      </c>
      <c r="J96" s="34" t="s">
        <v>370</v>
      </c>
      <c r="K96" s="30" t="s">
        <v>371</v>
      </c>
      <c r="L96" s="30" t="s">
        <v>29</v>
      </c>
      <c r="M96" s="30" t="s">
        <v>31</v>
      </c>
      <c r="N96" s="30" t="s">
        <v>31</v>
      </c>
      <c r="O96" s="30" t="s">
        <v>50</v>
      </c>
      <c r="P96" s="30" t="s">
        <v>51</v>
      </c>
      <c r="Q96" s="29"/>
      <c r="R96" s="35">
        <v>45869</v>
      </c>
      <c r="S96" s="30" t="s">
        <v>107</v>
      </c>
      <c r="T96" s="29" t="s">
        <v>387</v>
      </c>
      <c r="U96" s="20" t="s">
        <v>38</v>
      </c>
    </row>
    <row r="97" spans="1:21" s="28" customFormat="1" ht="15" customHeight="1" x14ac:dyDescent="0.25">
      <c r="A97" s="20"/>
      <c r="B97" s="21">
        <v>85</v>
      </c>
      <c r="C97" s="21" t="s">
        <v>22</v>
      </c>
      <c r="D97" s="22" t="s">
        <v>23</v>
      </c>
      <c r="E97" s="22">
        <v>3</v>
      </c>
      <c r="F97" s="21" t="s">
        <v>48</v>
      </c>
      <c r="G97" s="23" t="s">
        <v>25</v>
      </c>
      <c r="H97" s="24" t="s">
        <v>389</v>
      </c>
      <c r="I97" s="25">
        <v>17940</v>
      </c>
      <c r="J97" s="26" t="s">
        <v>370</v>
      </c>
      <c r="K97" s="22" t="s">
        <v>371</v>
      </c>
      <c r="L97" s="22" t="s">
        <v>29</v>
      </c>
      <c r="M97" s="22" t="s">
        <v>31</v>
      </c>
      <c r="N97" s="22" t="s">
        <v>30</v>
      </c>
      <c r="O97" s="22" t="s">
        <v>66</v>
      </c>
      <c r="P97" s="22" t="s">
        <v>390</v>
      </c>
      <c r="Q97" s="22" t="s">
        <v>391</v>
      </c>
      <c r="R97" s="27">
        <v>45904</v>
      </c>
      <c r="S97" s="22" t="s">
        <v>56</v>
      </c>
      <c r="T97" s="22" t="s">
        <v>392</v>
      </c>
      <c r="U97" s="20" t="s">
        <v>38</v>
      </c>
    </row>
    <row r="98" spans="1:21" s="28" customFormat="1" ht="15" customHeight="1" x14ac:dyDescent="0.25">
      <c r="A98" s="20"/>
      <c r="B98" s="29">
        <v>86</v>
      </c>
      <c r="C98" s="29" t="s">
        <v>22</v>
      </c>
      <c r="D98" s="30" t="s">
        <v>23</v>
      </c>
      <c r="E98" s="30">
        <v>4</v>
      </c>
      <c r="F98" s="29" t="s">
        <v>393</v>
      </c>
      <c r="G98" s="31" t="s">
        <v>25</v>
      </c>
      <c r="H98" s="32" t="s">
        <v>394</v>
      </c>
      <c r="I98" s="33">
        <v>5000</v>
      </c>
      <c r="J98" s="34" t="s">
        <v>395</v>
      </c>
      <c r="K98" s="30" t="s">
        <v>371</v>
      </c>
      <c r="L98" s="30" t="s">
        <v>29</v>
      </c>
      <c r="M98" s="30" t="s">
        <v>31</v>
      </c>
      <c r="N98" s="30" t="s">
        <v>30</v>
      </c>
      <c r="O98" s="30" t="s">
        <v>32</v>
      </c>
      <c r="P98" s="30" t="s">
        <v>396</v>
      </c>
      <c r="Q98" s="29"/>
      <c r="R98" s="35" t="s">
        <v>35</v>
      </c>
      <c r="S98" s="30" t="s">
        <v>56</v>
      </c>
      <c r="T98" s="29" t="s">
        <v>397</v>
      </c>
      <c r="U98" s="20" t="s">
        <v>38</v>
      </c>
    </row>
    <row r="99" spans="1:21" s="28" customFormat="1" ht="15" customHeight="1" x14ac:dyDescent="0.25">
      <c r="A99" s="20"/>
      <c r="B99" s="21">
        <v>87</v>
      </c>
      <c r="C99" s="21" t="s">
        <v>22</v>
      </c>
      <c r="D99" s="22" t="s">
        <v>23</v>
      </c>
      <c r="E99" s="22">
        <v>3</v>
      </c>
      <c r="F99" s="21" t="s">
        <v>398</v>
      </c>
      <c r="G99" s="23" t="s">
        <v>25</v>
      </c>
      <c r="H99" s="24" t="s">
        <v>399</v>
      </c>
      <c r="I99" s="25">
        <v>3977</v>
      </c>
      <c r="J99" s="26" t="s">
        <v>370</v>
      </c>
      <c r="K99" s="22" t="s">
        <v>371</v>
      </c>
      <c r="L99" s="22" t="s">
        <v>29</v>
      </c>
      <c r="M99" s="22" t="s">
        <v>30</v>
      </c>
      <c r="N99" s="22" t="s">
        <v>31</v>
      </c>
      <c r="O99" s="22" t="s">
        <v>35</v>
      </c>
      <c r="P99" s="22" t="s">
        <v>35</v>
      </c>
      <c r="Q99" s="22" t="s">
        <v>35</v>
      </c>
      <c r="R99" s="27" t="s">
        <v>35</v>
      </c>
      <c r="S99" s="22" t="s">
        <v>56</v>
      </c>
      <c r="T99" s="22"/>
      <c r="U99" s="20" t="s">
        <v>38</v>
      </c>
    </row>
    <row r="100" spans="1:21" s="28" customFormat="1" ht="15" customHeight="1" x14ac:dyDescent="0.25">
      <c r="A100" s="20"/>
      <c r="B100" s="29">
        <v>88</v>
      </c>
      <c r="C100" s="29" t="s">
        <v>22</v>
      </c>
      <c r="D100" s="30" t="s">
        <v>23</v>
      </c>
      <c r="E100" s="30">
        <v>3</v>
      </c>
      <c r="F100" s="29" t="s">
        <v>398</v>
      </c>
      <c r="G100" s="31" t="s">
        <v>25</v>
      </c>
      <c r="H100" s="32" t="s">
        <v>400</v>
      </c>
      <c r="I100" s="33">
        <v>3757</v>
      </c>
      <c r="J100" s="34" t="s">
        <v>370</v>
      </c>
      <c r="K100" s="30" t="s">
        <v>371</v>
      </c>
      <c r="L100" s="30" t="s">
        <v>29</v>
      </c>
      <c r="M100" s="30" t="s">
        <v>30</v>
      </c>
      <c r="N100" s="30" t="s">
        <v>31</v>
      </c>
      <c r="O100" s="30" t="s">
        <v>35</v>
      </c>
      <c r="P100" s="30" t="s">
        <v>35</v>
      </c>
      <c r="Q100" s="29" t="s">
        <v>35</v>
      </c>
      <c r="R100" s="35" t="s">
        <v>35</v>
      </c>
      <c r="S100" s="30" t="s">
        <v>56</v>
      </c>
      <c r="T100" s="29"/>
      <c r="U100" s="20" t="s">
        <v>38</v>
      </c>
    </row>
    <row r="101" spans="1:21" s="28" customFormat="1" ht="15" customHeight="1" x14ac:dyDescent="0.25">
      <c r="A101" s="20"/>
      <c r="B101" s="21">
        <v>89</v>
      </c>
      <c r="C101" s="21" t="s">
        <v>22</v>
      </c>
      <c r="D101" s="22" t="s">
        <v>23</v>
      </c>
      <c r="E101" s="22">
        <v>3</v>
      </c>
      <c r="F101" s="21" t="s">
        <v>401</v>
      </c>
      <c r="G101" s="23" t="s">
        <v>25</v>
      </c>
      <c r="H101" s="24" t="s">
        <v>402</v>
      </c>
      <c r="I101" s="25">
        <v>1413735.04</v>
      </c>
      <c r="J101" s="26" t="s">
        <v>403</v>
      </c>
      <c r="K101" s="22" t="s">
        <v>404</v>
      </c>
      <c r="L101" s="22" t="s">
        <v>405</v>
      </c>
      <c r="M101" s="22" t="s">
        <v>30</v>
      </c>
      <c r="N101" s="22" t="s">
        <v>31</v>
      </c>
      <c r="O101" s="22" t="s">
        <v>35</v>
      </c>
      <c r="P101" s="22" t="s">
        <v>406</v>
      </c>
      <c r="Q101" s="22" t="s">
        <v>35</v>
      </c>
      <c r="R101" s="27" t="s">
        <v>35</v>
      </c>
      <c r="S101" s="22" t="s">
        <v>35</v>
      </c>
      <c r="T101" s="22"/>
      <c r="U101" s="20" t="s">
        <v>38</v>
      </c>
    </row>
    <row r="102" spans="1:21" s="28" customFormat="1" ht="15" customHeight="1" x14ac:dyDescent="0.25">
      <c r="A102" s="20"/>
      <c r="B102" s="29">
        <v>90</v>
      </c>
      <c r="C102" s="29" t="s">
        <v>22</v>
      </c>
      <c r="D102" s="30" t="s">
        <v>23</v>
      </c>
      <c r="E102" s="30">
        <v>3</v>
      </c>
      <c r="F102" s="29" t="s">
        <v>407</v>
      </c>
      <c r="G102" s="31" t="s">
        <v>25</v>
      </c>
      <c r="H102" s="32" t="s">
        <v>408</v>
      </c>
      <c r="I102" s="33">
        <f>1000000/2</f>
        <v>500000</v>
      </c>
      <c r="J102" s="34" t="s">
        <v>409</v>
      </c>
      <c r="K102" s="30" t="s">
        <v>404</v>
      </c>
      <c r="L102" s="30" t="s">
        <v>405</v>
      </c>
      <c r="M102" s="30" t="s">
        <v>30</v>
      </c>
      <c r="N102" s="30" t="s">
        <v>31</v>
      </c>
      <c r="O102" s="30" t="s">
        <v>32</v>
      </c>
      <c r="P102" s="30" t="s">
        <v>410</v>
      </c>
      <c r="Q102" s="29" t="s">
        <v>411</v>
      </c>
      <c r="R102" s="35">
        <v>45839</v>
      </c>
      <c r="S102" s="30" t="s">
        <v>107</v>
      </c>
      <c r="T102" s="29" t="s">
        <v>412</v>
      </c>
      <c r="U102" s="20" t="s">
        <v>38</v>
      </c>
    </row>
    <row r="103" spans="1:21" s="28" customFormat="1" ht="15" customHeight="1" x14ac:dyDescent="0.25">
      <c r="A103" s="20"/>
      <c r="B103" s="21">
        <v>91</v>
      </c>
      <c r="C103" s="21" t="s">
        <v>22</v>
      </c>
      <c r="D103" s="22" t="s">
        <v>23</v>
      </c>
      <c r="E103" s="22">
        <v>3</v>
      </c>
      <c r="F103" s="21" t="s">
        <v>407</v>
      </c>
      <c r="G103" s="23" t="s">
        <v>25</v>
      </c>
      <c r="H103" s="24" t="s">
        <v>408</v>
      </c>
      <c r="I103" s="25">
        <f>1000000/2</f>
        <v>500000</v>
      </c>
      <c r="J103" s="26" t="s">
        <v>409</v>
      </c>
      <c r="K103" s="22" t="s">
        <v>404</v>
      </c>
      <c r="L103" s="22" t="s">
        <v>405</v>
      </c>
      <c r="M103" s="22" t="s">
        <v>30</v>
      </c>
      <c r="N103" s="22" t="s">
        <v>31</v>
      </c>
      <c r="O103" s="22" t="s">
        <v>50</v>
      </c>
      <c r="P103" s="22" t="s">
        <v>413</v>
      </c>
      <c r="Q103" s="22"/>
      <c r="R103" s="27">
        <v>45839</v>
      </c>
      <c r="S103" s="22" t="s">
        <v>107</v>
      </c>
      <c r="T103" s="22" t="s">
        <v>412</v>
      </c>
      <c r="U103" s="20" t="s">
        <v>38</v>
      </c>
    </row>
    <row r="104" spans="1:21" s="28" customFormat="1" ht="15" customHeight="1" x14ac:dyDescent="0.25">
      <c r="A104" s="20"/>
      <c r="B104" s="29">
        <v>92</v>
      </c>
      <c r="C104" s="29" t="s">
        <v>22</v>
      </c>
      <c r="D104" s="30" t="s">
        <v>23</v>
      </c>
      <c r="E104" s="30">
        <v>3</v>
      </c>
      <c r="F104" s="29" t="s">
        <v>414</v>
      </c>
      <c r="G104" s="31" t="s">
        <v>25</v>
      </c>
      <c r="H104" s="32" t="s">
        <v>415</v>
      </c>
      <c r="I104" s="33">
        <v>257000</v>
      </c>
      <c r="J104" s="34" t="s">
        <v>416</v>
      </c>
      <c r="K104" s="30" t="s">
        <v>404</v>
      </c>
      <c r="L104" s="30" t="s">
        <v>405</v>
      </c>
      <c r="M104" s="30" t="s">
        <v>31</v>
      </c>
      <c r="N104" s="30" t="s">
        <v>30</v>
      </c>
      <c r="O104" s="30" t="s">
        <v>71</v>
      </c>
      <c r="P104" s="30" t="s">
        <v>51</v>
      </c>
      <c r="Q104" s="29"/>
      <c r="R104" s="35">
        <v>45869</v>
      </c>
      <c r="S104" s="30" t="s">
        <v>107</v>
      </c>
      <c r="T104" s="29" t="s">
        <v>417</v>
      </c>
      <c r="U104" s="20" t="s">
        <v>38</v>
      </c>
    </row>
    <row r="105" spans="1:21" s="28" customFormat="1" ht="15" customHeight="1" x14ac:dyDescent="0.25">
      <c r="A105" s="20"/>
      <c r="B105" s="21">
        <v>93</v>
      </c>
      <c r="C105" s="21" t="s">
        <v>22</v>
      </c>
      <c r="D105" s="22" t="s">
        <v>23</v>
      </c>
      <c r="E105" s="22">
        <v>3</v>
      </c>
      <c r="F105" s="21" t="s">
        <v>90</v>
      </c>
      <c r="G105" s="23" t="s">
        <v>25</v>
      </c>
      <c r="H105" s="24" t="s">
        <v>418</v>
      </c>
      <c r="I105" s="25">
        <v>81000</v>
      </c>
      <c r="J105" s="26" t="s">
        <v>419</v>
      </c>
      <c r="K105" s="22" t="s">
        <v>404</v>
      </c>
      <c r="L105" s="22" t="s">
        <v>405</v>
      </c>
      <c r="M105" s="22" t="s">
        <v>30</v>
      </c>
      <c r="N105" s="22" t="s">
        <v>31</v>
      </c>
      <c r="O105" s="22" t="s">
        <v>35</v>
      </c>
      <c r="P105" s="22" t="s">
        <v>420</v>
      </c>
      <c r="Q105" s="22" t="s">
        <v>35</v>
      </c>
      <c r="R105" s="27" t="s">
        <v>35</v>
      </c>
      <c r="S105" s="22" t="s">
        <v>35</v>
      </c>
      <c r="T105" s="22" t="s">
        <v>96</v>
      </c>
      <c r="U105" s="20" t="s">
        <v>38</v>
      </c>
    </row>
    <row r="106" spans="1:21" s="28" customFormat="1" ht="15" customHeight="1" x14ac:dyDescent="0.25">
      <c r="A106" s="20"/>
      <c r="B106" s="29">
        <v>94</v>
      </c>
      <c r="C106" s="29" t="s">
        <v>22</v>
      </c>
      <c r="D106" s="30" t="s">
        <v>421</v>
      </c>
      <c r="E106" s="30">
        <v>3</v>
      </c>
      <c r="F106" s="29" t="s">
        <v>125</v>
      </c>
      <c r="G106" s="31" t="s">
        <v>422</v>
      </c>
      <c r="H106" s="32" t="s">
        <v>423</v>
      </c>
      <c r="I106" s="33">
        <v>1582742.5</v>
      </c>
      <c r="J106" s="34"/>
      <c r="K106" s="30" t="s">
        <v>35</v>
      </c>
      <c r="L106" s="30" t="s">
        <v>424</v>
      </c>
      <c r="M106" s="30" t="s">
        <v>30</v>
      </c>
      <c r="N106" s="30" t="s">
        <v>31</v>
      </c>
      <c r="O106" s="30" t="s">
        <v>66</v>
      </c>
      <c r="P106" s="30" t="s">
        <v>129</v>
      </c>
      <c r="Q106" s="29" t="s">
        <v>130</v>
      </c>
      <c r="R106" s="35">
        <v>45779</v>
      </c>
      <c r="S106" s="30" t="s">
        <v>107</v>
      </c>
      <c r="T106" s="29" t="s">
        <v>131</v>
      </c>
      <c r="U106" s="20"/>
    </row>
    <row r="107" spans="1:21" s="28" customFormat="1" ht="15" customHeight="1" x14ac:dyDescent="0.25">
      <c r="A107" s="20"/>
      <c r="B107" s="21">
        <v>95</v>
      </c>
      <c r="C107" s="21" t="s">
        <v>22</v>
      </c>
      <c r="D107" s="22" t="s">
        <v>421</v>
      </c>
      <c r="E107" s="22">
        <v>3</v>
      </c>
      <c r="F107" s="21" t="s">
        <v>425</v>
      </c>
      <c r="G107" s="23" t="s">
        <v>422</v>
      </c>
      <c r="H107" s="24" t="s">
        <v>122</v>
      </c>
      <c r="I107" s="25">
        <v>3467257.5</v>
      </c>
      <c r="J107" s="26"/>
      <c r="K107" s="22" t="s">
        <v>35</v>
      </c>
      <c r="L107" s="22" t="s">
        <v>424</v>
      </c>
      <c r="M107" s="22" t="s">
        <v>30</v>
      </c>
      <c r="N107" s="22" t="s">
        <v>31</v>
      </c>
      <c r="O107" s="22" t="s">
        <v>35</v>
      </c>
      <c r="P107" s="22" t="s">
        <v>35</v>
      </c>
      <c r="Q107" s="22" t="s">
        <v>35</v>
      </c>
      <c r="R107" s="27" t="s">
        <v>35</v>
      </c>
      <c r="S107" s="22" t="s">
        <v>35</v>
      </c>
      <c r="T107" s="22"/>
      <c r="U107" s="20"/>
    </row>
    <row r="108" spans="1:21" x14ac:dyDescent="0.25">
      <c r="A108" s="20"/>
      <c r="B108" s="92">
        <v>96</v>
      </c>
      <c r="C108" s="92" t="s">
        <v>22</v>
      </c>
      <c r="D108" s="93" t="s">
        <v>426</v>
      </c>
      <c r="E108" s="93">
        <v>3</v>
      </c>
      <c r="F108" s="92" t="s">
        <v>427</v>
      </c>
      <c r="G108" s="94" t="s">
        <v>428</v>
      </c>
      <c r="H108" s="95" t="s">
        <v>429</v>
      </c>
      <c r="I108" s="96">
        <v>9663882.6500000004</v>
      </c>
      <c r="J108" s="95" t="s">
        <v>430</v>
      </c>
      <c r="K108" s="93" t="s">
        <v>431</v>
      </c>
      <c r="L108" s="93" t="s">
        <v>432</v>
      </c>
      <c r="M108" s="93" t="s">
        <v>30</v>
      </c>
      <c r="N108" s="93" t="s">
        <v>31</v>
      </c>
      <c r="O108" s="93" t="s">
        <v>32</v>
      </c>
      <c r="P108" s="93" t="s">
        <v>433</v>
      </c>
      <c r="Q108" s="93" t="s">
        <v>434</v>
      </c>
      <c r="R108" s="97" t="s">
        <v>35</v>
      </c>
      <c r="S108" s="93" t="s">
        <v>36</v>
      </c>
      <c r="T108" s="98" t="s">
        <v>435</v>
      </c>
      <c r="U108" s="1"/>
    </row>
    <row r="109" spans="1:21" x14ac:dyDescent="0.25">
      <c r="A109" s="20"/>
      <c r="B109" s="85">
        <v>97</v>
      </c>
      <c r="C109" s="85" t="s">
        <v>22</v>
      </c>
      <c r="D109" s="86" t="s">
        <v>426</v>
      </c>
      <c r="E109" s="86">
        <v>3</v>
      </c>
      <c r="F109" s="85" t="s">
        <v>436</v>
      </c>
      <c r="G109" s="87" t="s">
        <v>428</v>
      </c>
      <c r="H109" s="88" t="s">
        <v>437</v>
      </c>
      <c r="I109" s="89">
        <v>24000000</v>
      </c>
      <c r="J109" s="88" t="s">
        <v>438</v>
      </c>
      <c r="K109" s="86" t="s">
        <v>431</v>
      </c>
      <c r="L109" s="86" t="s">
        <v>432</v>
      </c>
      <c r="M109" s="86" t="s">
        <v>30</v>
      </c>
      <c r="N109" s="86" t="s">
        <v>31</v>
      </c>
      <c r="O109" s="86" t="s">
        <v>32</v>
      </c>
      <c r="P109" s="86" t="s">
        <v>439</v>
      </c>
      <c r="Q109" s="86" t="s">
        <v>440</v>
      </c>
      <c r="R109" s="90" t="s">
        <v>35</v>
      </c>
      <c r="S109" s="86" t="s">
        <v>36</v>
      </c>
      <c r="T109" s="91" t="s">
        <v>441</v>
      </c>
      <c r="U109" s="1"/>
    </row>
    <row r="110" spans="1:21" x14ac:dyDescent="0.25">
      <c r="A110" s="20"/>
      <c r="B110" s="92">
        <v>98</v>
      </c>
      <c r="C110" s="92" t="s">
        <v>22</v>
      </c>
      <c r="D110" s="93" t="s">
        <v>426</v>
      </c>
      <c r="E110" s="93">
        <v>3</v>
      </c>
      <c r="F110" s="92" t="s">
        <v>427</v>
      </c>
      <c r="G110" s="94" t="s">
        <v>428</v>
      </c>
      <c r="H110" s="95" t="s">
        <v>442</v>
      </c>
      <c r="I110" s="96">
        <f>4512497.72256-0.38</f>
        <v>4512497.3425599998</v>
      </c>
      <c r="J110" s="95" t="s">
        <v>443</v>
      </c>
      <c r="K110" s="93" t="s">
        <v>431</v>
      </c>
      <c r="L110" s="93" t="s">
        <v>432</v>
      </c>
      <c r="M110" s="93" t="s">
        <v>30</v>
      </c>
      <c r="N110" s="93" t="s">
        <v>31</v>
      </c>
      <c r="O110" s="93" t="s">
        <v>32</v>
      </c>
      <c r="P110" s="93" t="s">
        <v>444</v>
      </c>
      <c r="Q110" s="93" t="s">
        <v>445</v>
      </c>
      <c r="R110" s="97" t="s">
        <v>35</v>
      </c>
      <c r="S110" s="93" t="s">
        <v>107</v>
      </c>
      <c r="T110" s="98" t="s">
        <v>446</v>
      </c>
      <c r="U110" s="1"/>
    </row>
    <row r="111" spans="1:21" x14ac:dyDescent="0.25">
      <c r="A111" s="20"/>
      <c r="B111" s="85">
        <v>99.1</v>
      </c>
      <c r="C111" s="85" t="s">
        <v>22</v>
      </c>
      <c r="D111" s="86" t="s">
        <v>426</v>
      </c>
      <c r="E111" s="86">
        <v>3</v>
      </c>
      <c r="F111" s="85" t="s">
        <v>427</v>
      </c>
      <c r="G111" s="87" t="s">
        <v>428</v>
      </c>
      <c r="H111" s="88" t="s">
        <v>447</v>
      </c>
      <c r="I111" s="89">
        <v>6734400</v>
      </c>
      <c r="J111" s="88" t="s">
        <v>448</v>
      </c>
      <c r="K111" s="86" t="s">
        <v>449</v>
      </c>
      <c r="L111" s="86" t="s">
        <v>432</v>
      </c>
      <c r="M111" s="86" t="s">
        <v>31</v>
      </c>
      <c r="N111" s="86" t="s">
        <v>31</v>
      </c>
      <c r="O111" s="86" t="s">
        <v>50</v>
      </c>
      <c r="P111" s="86" t="s">
        <v>450</v>
      </c>
      <c r="Q111" s="86"/>
      <c r="R111" s="90">
        <v>45659</v>
      </c>
      <c r="S111" s="86" t="s">
        <v>36</v>
      </c>
      <c r="T111" s="91" t="s">
        <v>451</v>
      </c>
      <c r="U111" s="1"/>
    </row>
    <row r="112" spans="1:21" x14ac:dyDescent="0.25">
      <c r="A112" s="20"/>
      <c r="B112" s="92">
        <v>99.2</v>
      </c>
      <c r="C112" s="92" t="s">
        <v>22</v>
      </c>
      <c r="D112" s="93" t="s">
        <v>426</v>
      </c>
      <c r="E112" s="93">
        <v>3</v>
      </c>
      <c r="F112" s="92" t="s">
        <v>427</v>
      </c>
      <c r="G112" s="94" t="s">
        <v>428</v>
      </c>
      <c r="H112" s="95" t="s">
        <v>452</v>
      </c>
      <c r="I112" s="96">
        <f>(6784541.26425833-1772374.45-300000)/11</f>
        <v>428378.80129621178</v>
      </c>
      <c r="J112" s="95" t="s">
        <v>448</v>
      </c>
      <c r="K112" s="93" t="s">
        <v>449</v>
      </c>
      <c r="L112" s="93" t="s">
        <v>432</v>
      </c>
      <c r="M112" s="93" t="s">
        <v>30</v>
      </c>
      <c r="N112" s="93" t="s">
        <v>31</v>
      </c>
      <c r="O112" s="93" t="s">
        <v>32</v>
      </c>
      <c r="P112" s="93" t="s">
        <v>453</v>
      </c>
      <c r="Q112" s="93" t="s">
        <v>454</v>
      </c>
      <c r="R112" s="97" t="s">
        <v>35</v>
      </c>
      <c r="S112" s="93" t="s">
        <v>36</v>
      </c>
      <c r="T112" s="98" t="s">
        <v>451</v>
      </c>
      <c r="U112" s="1"/>
    </row>
    <row r="113" spans="1:21" x14ac:dyDescent="0.25">
      <c r="A113" s="20"/>
      <c r="B113" s="85">
        <v>100.1</v>
      </c>
      <c r="C113" s="85" t="s">
        <v>22</v>
      </c>
      <c r="D113" s="86" t="s">
        <v>426</v>
      </c>
      <c r="E113" s="86">
        <v>3</v>
      </c>
      <c r="F113" s="85" t="s">
        <v>455</v>
      </c>
      <c r="G113" s="87" t="s">
        <v>428</v>
      </c>
      <c r="H113" s="88" t="s">
        <v>456</v>
      </c>
      <c r="I113" s="89">
        <f>5000000/12</f>
        <v>416666.66666666669</v>
      </c>
      <c r="J113" s="88" t="s">
        <v>457</v>
      </c>
      <c r="K113" s="86" t="s">
        <v>449</v>
      </c>
      <c r="L113" s="86" t="s">
        <v>432</v>
      </c>
      <c r="M113" s="86" t="s">
        <v>31</v>
      </c>
      <c r="N113" s="86" t="s">
        <v>31</v>
      </c>
      <c r="O113" s="86" t="s">
        <v>50</v>
      </c>
      <c r="P113" s="86" t="s">
        <v>51</v>
      </c>
      <c r="Q113" s="86"/>
      <c r="R113" s="90">
        <v>45971</v>
      </c>
      <c r="S113" s="86" t="s">
        <v>56</v>
      </c>
      <c r="T113" s="91" t="s">
        <v>458</v>
      </c>
      <c r="U113" s="1"/>
    </row>
    <row r="114" spans="1:21" x14ac:dyDescent="0.25">
      <c r="A114" s="20"/>
      <c r="B114" s="92">
        <v>100.2</v>
      </c>
      <c r="C114" s="92" t="s">
        <v>22</v>
      </c>
      <c r="D114" s="93" t="s">
        <v>426</v>
      </c>
      <c r="E114" s="93">
        <v>3</v>
      </c>
      <c r="F114" s="92" t="s">
        <v>455</v>
      </c>
      <c r="G114" s="94" t="s">
        <v>428</v>
      </c>
      <c r="H114" s="95" t="s">
        <v>459</v>
      </c>
      <c r="I114" s="96">
        <f>240000*11</f>
        <v>2640000</v>
      </c>
      <c r="J114" s="95" t="s">
        <v>457</v>
      </c>
      <c r="K114" s="93" t="s">
        <v>449</v>
      </c>
      <c r="L114" s="93" t="s">
        <v>432</v>
      </c>
      <c r="M114" s="93" t="s">
        <v>30</v>
      </c>
      <c r="N114" s="93" t="s">
        <v>31</v>
      </c>
      <c r="O114" s="93" t="s">
        <v>32</v>
      </c>
      <c r="P114" s="93" t="s">
        <v>460</v>
      </c>
      <c r="Q114" s="93" t="s">
        <v>461</v>
      </c>
      <c r="R114" s="97" t="s">
        <v>35</v>
      </c>
      <c r="S114" s="93" t="s">
        <v>56</v>
      </c>
      <c r="T114" s="98" t="s">
        <v>458</v>
      </c>
      <c r="U114" s="1"/>
    </row>
    <row r="115" spans="1:21" x14ac:dyDescent="0.25">
      <c r="A115" s="20"/>
      <c r="B115" s="85">
        <v>101</v>
      </c>
      <c r="C115" s="85" t="s">
        <v>22</v>
      </c>
      <c r="D115" s="86" t="s">
        <v>426</v>
      </c>
      <c r="E115" s="86">
        <v>3</v>
      </c>
      <c r="F115" s="85" t="s">
        <v>462</v>
      </c>
      <c r="G115" s="87" t="s">
        <v>428</v>
      </c>
      <c r="H115" s="88" t="s">
        <v>463</v>
      </c>
      <c r="I115" s="89">
        <v>730459.98</v>
      </c>
      <c r="J115" s="88" t="s">
        <v>464</v>
      </c>
      <c r="K115" s="86" t="s">
        <v>431</v>
      </c>
      <c r="L115" s="86" t="s">
        <v>432</v>
      </c>
      <c r="M115" s="86" t="s">
        <v>30</v>
      </c>
      <c r="N115" s="86" t="s">
        <v>31</v>
      </c>
      <c r="O115" s="86" t="s">
        <v>66</v>
      </c>
      <c r="P115" s="86" t="s">
        <v>465</v>
      </c>
      <c r="Q115" s="86" t="s">
        <v>466</v>
      </c>
      <c r="R115" s="90">
        <v>45668</v>
      </c>
      <c r="S115" s="86" t="s">
        <v>56</v>
      </c>
      <c r="T115" s="91" t="s">
        <v>467</v>
      </c>
      <c r="U115" s="1"/>
    </row>
    <row r="116" spans="1:21" x14ac:dyDescent="0.25">
      <c r="A116" s="20"/>
      <c r="B116" s="92">
        <v>102</v>
      </c>
      <c r="C116" s="92" t="s">
        <v>22</v>
      </c>
      <c r="D116" s="93" t="s">
        <v>426</v>
      </c>
      <c r="E116" s="93">
        <v>3</v>
      </c>
      <c r="F116" s="92" t="s">
        <v>427</v>
      </c>
      <c r="G116" s="94" t="s">
        <v>428</v>
      </c>
      <c r="H116" s="95" t="s">
        <v>468</v>
      </c>
      <c r="I116" s="96">
        <v>558996</v>
      </c>
      <c r="J116" s="95" t="s">
        <v>469</v>
      </c>
      <c r="K116" s="93" t="s">
        <v>431</v>
      </c>
      <c r="L116" s="93" t="s">
        <v>29</v>
      </c>
      <c r="M116" s="93" t="s">
        <v>30</v>
      </c>
      <c r="N116" s="93" t="s">
        <v>31</v>
      </c>
      <c r="O116" s="93" t="s">
        <v>66</v>
      </c>
      <c r="P116" s="93" t="s">
        <v>470</v>
      </c>
      <c r="Q116" s="93" t="s">
        <v>471</v>
      </c>
      <c r="R116" s="97">
        <v>45683</v>
      </c>
      <c r="S116" s="93" t="s">
        <v>56</v>
      </c>
      <c r="T116" s="98" t="s">
        <v>472</v>
      </c>
      <c r="U116" s="1"/>
    </row>
    <row r="117" spans="1:21" x14ac:dyDescent="0.25">
      <c r="A117" s="20"/>
      <c r="B117" s="85">
        <v>103</v>
      </c>
      <c r="C117" s="85" t="s">
        <v>22</v>
      </c>
      <c r="D117" s="86" t="s">
        <v>426</v>
      </c>
      <c r="E117" s="86">
        <v>3</v>
      </c>
      <c r="F117" s="85" t="s">
        <v>473</v>
      </c>
      <c r="G117" s="87" t="s">
        <v>428</v>
      </c>
      <c r="H117" s="88" t="s">
        <v>474</v>
      </c>
      <c r="I117" s="89">
        <v>300000</v>
      </c>
      <c r="J117" s="88" t="s">
        <v>475</v>
      </c>
      <c r="K117" s="86" t="s">
        <v>428</v>
      </c>
      <c r="L117" s="86" t="s">
        <v>432</v>
      </c>
      <c r="M117" s="86" t="s">
        <v>30</v>
      </c>
      <c r="N117" s="86" t="s">
        <v>31</v>
      </c>
      <c r="O117" s="86" t="s">
        <v>32</v>
      </c>
      <c r="P117" s="86" t="s">
        <v>476</v>
      </c>
      <c r="Q117" s="86" t="s">
        <v>477</v>
      </c>
      <c r="R117" s="90" t="s">
        <v>35</v>
      </c>
      <c r="S117" s="86" t="s">
        <v>56</v>
      </c>
      <c r="T117" s="91" t="s">
        <v>478</v>
      </c>
      <c r="U117" s="1"/>
    </row>
    <row r="118" spans="1:21" x14ac:dyDescent="0.25">
      <c r="A118" s="20"/>
      <c r="B118" s="92">
        <v>104</v>
      </c>
      <c r="C118" s="92" t="s">
        <v>22</v>
      </c>
      <c r="D118" s="93" t="s">
        <v>426</v>
      </c>
      <c r="E118" s="93">
        <v>3</v>
      </c>
      <c r="F118" s="92" t="s">
        <v>479</v>
      </c>
      <c r="G118" s="94" t="s">
        <v>428</v>
      </c>
      <c r="H118" s="95" t="s">
        <v>480</v>
      </c>
      <c r="I118" s="96">
        <v>369000</v>
      </c>
      <c r="J118" s="95" t="s">
        <v>481</v>
      </c>
      <c r="K118" s="93" t="s">
        <v>428</v>
      </c>
      <c r="L118" s="93" t="s">
        <v>432</v>
      </c>
      <c r="M118" s="93" t="s">
        <v>30</v>
      </c>
      <c r="N118" s="93" t="s">
        <v>31</v>
      </c>
      <c r="O118" s="93" t="s">
        <v>66</v>
      </c>
      <c r="P118" s="93" t="s">
        <v>482</v>
      </c>
      <c r="Q118" s="93" t="s">
        <v>34</v>
      </c>
      <c r="R118" s="97">
        <v>45930</v>
      </c>
      <c r="S118" s="93" t="s">
        <v>56</v>
      </c>
      <c r="T118" s="98" t="s">
        <v>483</v>
      </c>
      <c r="U118" s="1"/>
    </row>
    <row r="119" spans="1:21" x14ac:dyDescent="0.25">
      <c r="A119" s="20"/>
      <c r="B119" s="85">
        <v>105</v>
      </c>
      <c r="C119" s="85" t="s">
        <v>22</v>
      </c>
      <c r="D119" s="86" t="s">
        <v>426</v>
      </c>
      <c r="E119" s="86">
        <v>3</v>
      </c>
      <c r="F119" s="85" t="s">
        <v>462</v>
      </c>
      <c r="G119" s="87" t="s">
        <v>428</v>
      </c>
      <c r="H119" s="88" t="s">
        <v>484</v>
      </c>
      <c r="I119" s="89">
        <v>120000</v>
      </c>
      <c r="J119" s="88" t="s">
        <v>485</v>
      </c>
      <c r="K119" s="86" t="s">
        <v>431</v>
      </c>
      <c r="L119" s="86" t="s">
        <v>432</v>
      </c>
      <c r="M119" s="86" t="s">
        <v>30</v>
      </c>
      <c r="N119" s="86" t="s">
        <v>31</v>
      </c>
      <c r="O119" s="86" t="s">
        <v>66</v>
      </c>
      <c r="P119" s="86" t="s">
        <v>486</v>
      </c>
      <c r="Q119" s="86" t="s">
        <v>487</v>
      </c>
      <c r="R119" s="90">
        <v>45755</v>
      </c>
      <c r="S119" s="86" t="s">
        <v>56</v>
      </c>
      <c r="T119" s="91" t="s">
        <v>488</v>
      </c>
      <c r="U119" s="1"/>
    </row>
    <row r="120" spans="1:21" x14ac:dyDescent="0.25">
      <c r="A120" s="20"/>
      <c r="B120" s="92">
        <v>106</v>
      </c>
      <c r="C120" s="92" t="s">
        <v>22</v>
      </c>
      <c r="D120" s="93" t="s">
        <v>426</v>
      </c>
      <c r="E120" s="93">
        <v>3</v>
      </c>
      <c r="F120" s="92" t="s">
        <v>278</v>
      </c>
      <c r="G120" s="94" t="s">
        <v>428</v>
      </c>
      <c r="H120" s="95" t="s">
        <v>489</v>
      </c>
      <c r="I120" s="96">
        <v>80960</v>
      </c>
      <c r="J120" s="95" t="s">
        <v>490</v>
      </c>
      <c r="K120" s="93" t="s">
        <v>431</v>
      </c>
      <c r="L120" s="93" t="s">
        <v>29</v>
      </c>
      <c r="M120" s="93" t="s">
        <v>30</v>
      </c>
      <c r="N120" s="93" t="s">
        <v>31</v>
      </c>
      <c r="O120" s="93" t="s">
        <v>66</v>
      </c>
      <c r="P120" s="93" t="s">
        <v>491</v>
      </c>
      <c r="Q120" s="93" t="s">
        <v>492</v>
      </c>
      <c r="R120" s="97">
        <v>45682</v>
      </c>
      <c r="S120" s="93" t="s">
        <v>56</v>
      </c>
      <c r="T120" s="98" t="s">
        <v>493</v>
      </c>
      <c r="U120" s="1"/>
    </row>
    <row r="121" spans="1:21" x14ac:dyDescent="0.25">
      <c r="A121" s="20"/>
      <c r="B121" s="85">
        <v>107</v>
      </c>
      <c r="C121" s="85" t="s">
        <v>22</v>
      </c>
      <c r="D121" s="86" t="s">
        <v>426</v>
      </c>
      <c r="E121" s="86">
        <v>3</v>
      </c>
      <c r="F121" s="85" t="s">
        <v>427</v>
      </c>
      <c r="G121" s="87" t="s">
        <v>428</v>
      </c>
      <c r="H121" s="88" t="s">
        <v>494</v>
      </c>
      <c r="I121" s="89">
        <v>132600</v>
      </c>
      <c r="J121" s="88" t="s">
        <v>495</v>
      </c>
      <c r="K121" s="86" t="s">
        <v>431</v>
      </c>
      <c r="L121" s="86" t="s">
        <v>432</v>
      </c>
      <c r="M121" s="86" t="s">
        <v>30</v>
      </c>
      <c r="N121" s="86" t="s">
        <v>31</v>
      </c>
      <c r="O121" s="86" t="s">
        <v>66</v>
      </c>
      <c r="P121" s="86" t="s">
        <v>496</v>
      </c>
      <c r="Q121" s="86" t="s">
        <v>497</v>
      </c>
      <c r="R121" s="90">
        <v>45976</v>
      </c>
      <c r="S121" s="86" t="s">
        <v>107</v>
      </c>
      <c r="T121" s="91" t="s">
        <v>446</v>
      </c>
      <c r="U121" s="1"/>
    </row>
    <row r="122" spans="1:21" x14ac:dyDescent="0.25">
      <c r="A122" s="20"/>
      <c r="B122" s="92">
        <v>108</v>
      </c>
      <c r="C122" s="92" t="s">
        <v>22</v>
      </c>
      <c r="D122" s="93" t="s">
        <v>426</v>
      </c>
      <c r="E122" s="93">
        <v>3</v>
      </c>
      <c r="F122" s="92" t="s">
        <v>479</v>
      </c>
      <c r="G122" s="94" t="s">
        <v>428</v>
      </c>
      <c r="H122" s="95" t="s">
        <v>498</v>
      </c>
      <c r="I122" s="96">
        <v>129600</v>
      </c>
      <c r="J122" s="95" t="s">
        <v>499</v>
      </c>
      <c r="K122" s="93" t="s">
        <v>431</v>
      </c>
      <c r="L122" s="93" t="s">
        <v>432</v>
      </c>
      <c r="M122" s="93" t="s">
        <v>30</v>
      </c>
      <c r="N122" s="93" t="s">
        <v>31</v>
      </c>
      <c r="O122" s="93" t="s">
        <v>32</v>
      </c>
      <c r="P122" s="93" t="s">
        <v>500</v>
      </c>
      <c r="Q122" s="93" t="s">
        <v>501</v>
      </c>
      <c r="R122" s="97" t="s">
        <v>35</v>
      </c>
      <c r="S122" s="93" t="s">
        <v>107</v>
      </c>
      <c r="T122" s="98" t="s">
        <v>502</v>
      </c>
      <c r="U122" s="1"/>
    </row>
    <row r="123" spans="1:21" x14ac:dyDescent="0.25">
      <c r="A123" s="20"/>
      <c r="B123" s="85">
        <v>109</v>
      </c>
      <c r="C123" s="85" t="s">
        <v>22</v>
      </c>
      <c r="D123" s="86" t="s">
        <v>426</v>
      </c>
      <c r="E123" s="86">
        <v>3</v>
      </c>
      <c r="F123" s="85" t="s">
        <v>503</v>
      </c>
      <c r="G123" s="87" t="s">
        <v>428</v>
      </c>
      <c r="H123" s="88" t="s">
        <v>504</v>
      </c>
      <c r="I123" s="89">
        <v>150000</v>
      </c>
      <c r="J123" s="88" t="s">
        <v>505</v>
      </c>
      <c r="K123" s="86" t="s">
        <v>449</v>
      </c>
      <c r="L123" s="86" t="s">
        <v>432</v>
      </c>
      <c r="M123" s="86" t="s">
        <v>30</v>
      </c>
      <c r="N123" s="86" t="s">
        <v>31</v>
      </c>
      <c r="O123" s="86" t="s">
        <v>66</v>
      </c>
      <c r="P123" s="86" t="s">
        <v>506</v>
      </c>
      <c r="Q123" s="86" t="s">
        <v>507</v>
      </c>
      <c r="R123" s="90">
        <v>45754</v>
      </c>
      <c r="S123" s="86" t="s">
        <v>56</v>
      </c>
      <c r="T123" s="91" t="s">
        <v>467</v>
      </c>
      <c r="U123" s="1"/>
    </row>
    <row r="124" spans="1:21" x14ac:dyDescent="0.25">
      <c r="A124" s="20"/>
      <c r="B124" s="92">
        <v>110</v>
      </c>
      <c r="C124" s="92" t="s">
        <v>22</v>
      </c>
      <c r="D124" s="93" t="s">
        <v>426</v>
      </c>
      <c r="E124" s="93">
        <v>3</v>
      </c>
      <c r="F124" s="92" t="s">
        <v>479</v>
      </c>
      <c r="G124" s="94" t="s">
        <v>428</v>
      </c>
      <c r="H124" s="95" t="s">
        <v>508</v>
      </c>
      <c r="I124" s="96">
        <v>53672.04</v>
      </c>
      <c r="J124" s="95" t="s">
        <v>499</v>
      </c>
      <c r="K124" s="93" t="s">
        <v>431</v>
      </c>
      <c r="L124" s="93" t="s">
        <v>432</v>
      </c>
      <c r="M124" s="93" t="s">
        <v>30</v>
      </c>
      <c r="N124" s="93" t="s">
        <v>31</v>
      </c>
      <c r="O124" s="93" t="s">
        <v>66</v>
      </c>
      <c r="P124" s="93" t="s">
        <v>509</v>
      </c>
      <c r="Q124" s="93" t="s">
        <v>510</v>
      </c>
      <c r="R124" s="97">
        <v>45670</v>
      </c>
      <c r="S124" s="93" t="s">
        <v>56</v>
      </c>
      <c r="T124" s="98" t="s">
        <v>446</v>
      </c>
      <c r="U124" s="1"/>
    </row>
    <row r="125" spans="1:21" x14ac:dyDescent="0.25">
      <c r="A125" s="20"/>
      <c r="B125" s="85">
        <v>111</v>
      </c>
      <c r="C125" s="85" t="s">
        <v>22</v>
      </c>
      <c r="D125" s="86" t="s">
        <v>426</v>
      </c>
      <c r="E125" s="86">
        <v>3</v>
      </c>
      <c r="F125" s="85" t="s">
        <v>278</v>
      </c>
      <c r="G125" s="87" t="s">
        <v>428</v>
      </c>
      <c r="H125" s="88" t="s">
        <v>511</v>
      </c>
      <c r="I125" s="89">
        <v>10000</v>
      </c>
      <c r="J125" s="88" t="s">
        <v>512</v>
      </c>
      <c r="K125" s="86" t="s">
        <v>431</v>
      </c>
      <c r="L125" s="86" t="s">
        <v>29</v>
      </c>
      <c r="M125" s="86" t="s">
        <v>30</v>
      </c>
      <c r="N125" s="86" t="s">
        <v>31</v>
      </c>
      <c r="O125" s="86" t="s">
        <v>66</v>
      </c>
      <c r="P125" s="86" t="s">
        <v>513</v>
      </c>
      <c r="Q125" s="86" t="s">
        <v>514</v>
      </c>
      <c r="R125" s="90">
        <v>45682</v>
      </c>
      <c r="S125" s="86" t="s">
        <v>56</v>
      </c>
      <c r="T125" s="91" t="s">
        <v>515</v>
      </c>
      <c r="U125" s="1"/>
    </row>
    <row r="126" spans="1:21" x14ac:dyDescent="0.25">
      <c r="A126" s="20"/>
      <c r="B126" s="92">
        <v>112</v>
      </c>
      <c r="C126" s="92" t="s">
        <v>22</v>
      </c>
      <c r="D126" s="93" t="s">
        <v>426</v>
      </c>
      <c r="E126" s="93">
        <v>3</v>
      </c>
      <c r="F126" s="92" t="s">
        <v>278</v>
      </c>
      <c r="G126" s="94" t="s">
        <v>428</v>
      </c>
      <c r="H126" s="95" t="s">
        <v>511</v>
      </c>
      <c r="I126" s="96">
        <v>8000</v>
      </c>
      <c r="J126" s="95" t="s">
        <v>512</v>
      </c>
      <c r="K126" s="93" t="s">
        <v>431</v>
      </c>
      <c r="L126" s="93" t="s">
        <v>29</v>
      </c>
      <c r="M126" s="93" t="s">
        <v>30</v>
      </c>
      <c r="N126" s="93" t="s">
        <v>31</v>
      </c>
      <c r="O126" s="93" t="s">
        <v>66</v>
      </c>
      <c r="P126" s="93" t="s">
        <v>513</v>
      </c>
      <c r="Q126" s="93" t="s">
        <v>516</v>
      </c>
      <c r="R126" s="97">
        <v>45682</v>
      </c>
      <c r="S126" s="93" t="s">
        <v>56</v>
      </c>
      <c r="T126" s="98" t="s">
        <v>515</v>
      </c>
      <c r="U126" s="1"/>
    </row>
    <row r="127" spans="1:21" x14ac:dyDescent="0.25">
      <c r="A127" s="20"/>
      <c r="B127" s="85">
        <v>113.1</v>
      </c>
      <c r="C127" s="85" t="s">
        <v>22</v>
      </c>
      <c r="D127" s="86" t="s">
        <v>426</v>
      </c>
      <c r="E127" s="86">
        <v>3</v>
      </c>
      <c r="F127" s="85" t="s">
        <v>517</v>
      </c>
      <c r="G127" s="87" t="s">
        <v>428</v>
      </c>
      <c r="H127" s="88" t="s">
        <v>518</v>
      </c>
      <c r="I127" s="89">
        <v>5000</v>
      </c>
      <c r="J127" s="88" t="s">
        <v>519</v>
      </c>
      <c r="K127" s="86" t="s">
        <v>431</v>
      </c>
      <c r="L127" s="86" t="s">
        <v>432</v>
      </c>
      <c r="M127" s="86" t="s">
        <v>31</v>
      </c>
      <c r="N127" s="86" t="s">
        <v>31</v>
      </c>
      <c r="O127" s="86" t="s">
        <v>50</v>
      </c>
      <c r="P127" s="86" t="s">
        <v>51</v>
      </c>
      <c r="Q127" s="86"/>
      <c r="R127" s="90">
        <v>45986</v>
      </c>
      <c r="S127" s="86" t="s">
        <v>56</v>
      </c>
      <c r="T127" s="91" t="s">
        <v>520</v>
      </c>
      <c r="U127" s="1"/>
    </row>
    <row r="128" spans="1:21" x14ac:dyDescent="0.25">
      <c r="A128" s="20"/>
      <c r="B128" s="92">
        <v>113.2</v>
      </c>
      <c r="C128" s="92" t="s">
        <v>22</v>
      </c>
      <c r="D128" s="93" t="s">
        <v>426</v>
      </c>
      <c r="E128" s="93">
        <v>3</v>
      </c>
      <c r="F128" s="92" t="s">
        <v>517</v>
      </c>
      <c r="G128" s="94" t="s">
        <v>428</v>
      </c>
      <c r="H128" s="95" t="s">
        <v>521</v>
      </c>
      <c r="I128" s="96">
        <v>29442</v>
      </c>
      <c r="J128" s="95" t="s">
        <v>519</v>
      </c>
      <c r="K128" s="93" t="s">
        <v>431</v>
      </c>
      <c r="L128" s="93" t="s">
        <v>432</v>
      </c>
      <c r="M128" s="93" t="s">
        <v>30</v>
      </c>
      <c r="N128" s="93" t="s">
        <v>31</v>
      </c>
      <c r="O128" s="93" t="s">
        <v>32</v>
      </c>
      <c r="P128" s="93" t="s">
        <v>522</v>
      </c>
      <c r="Q128" s="93" t="s">
        <v>523</v>
      </c>
      <c r="R128" s="97" t="s">
        <v>35</v>
      </c>
      <c r="S128" s="93" t="s">
        <v>56</v>
      </c>
      <c r="T128" s="98" t="s">
        <v>520</v>
      </c>
      <c r="U128" s="1"/>
    </row>
    <row r="129" spans="1:21" x14ac:dyDescent="0.25">
      <c r="A129" s="20"/>
      <c r="B129" s="85">
        <v>114.1</v>
      </c>
      <c r="C129" s="85" t="s">
        <v>22</v>
      </c>
      <c r="D129" s="86" t="s">
        <v>426</v>
      </c>
      <c r="E129" s="86">
        <v>3</v>
      </c>
      <c r="F129" s="85" t="s">
        <v>517</v>
      </c>
      <c r="G129" s="87" t="s">
        <v>428</v>
      </c>
      <c r="H129" s="88" t="s">
        <v>524</v>
      </c>
      <c r="I129" s="89">
        <v>5000</v>
      </c>
      <c r="J129" s="88" t="s">
        <v>519</v>
      </c>
      <c r="K129" s="86" t="s">
        <v>431</v>
      </c>
      <c r="L129" s="86" t="s">
        <v>432</v>
      </c>
      <c r="M129" s="86" t="s">
        <v>31</v>
      </c>
      <c r="N129" s="86" t="s">
        <v>31</v>
      </c>
      <c r="O129" s="86" t="s">
        <v>50</v>
      </c>
      <c r="P129" s="86" t="s">
        <v>51</v>
      </c>
      <c r="Q129" s="86"/>
      <c r="R129" s="90">
        <v>45986</v>
      </c>
      <c r="S129" s="86" t="s">
        <v>56</v>
      </c>
      <c r="T129" s="91" t="s">
        <v>520</v>
      </c>
      <c r="U129" s="1"/>
    </row>
    <row r="130" spans="1:21" x14ac:dyDescent="0.25">
      <c r="A130" s="20"/>
      <c r="B130" s="92">
        <v>114.2</v>
      </c>
      <c r="C130" s="92" t="s">
        <v>22</v>
      </c>
      <c r="D130" s="93" t="s">
        <v>426</v>
      </c>
      <c r="E130" s="93">
        <v>3</v>
      </c>
      <c r="F130" s="92" t="s">
        <v>517</v>
      </c>
      <c r="G130" s="94" t="s">
        <v>428</v>
      </c>
      <c r="H130" s="95" t="s">
        <v>525</v>
      </c>
      <c r="I130" s="96">
        <v>28984</v>
      </c>
      <c r="J130" s="95" t="s">
        <v>519</v>
      </c>
      <c r="K130" s="93" t="s">
        <v>431</v>
      </c>
      <c r="L130" s="93" t="s">
        <v>432</v>
      </c>
      <c r="M130" s="93" t="s">
        <v>30</v>
      </c>
      <c r="N130" s="93" t="s">
        <v>31</v>
      </c>
      <c r="O130" s="93" t="s">
        <v>32</v>
      </c>
      <c r="P130" s="93" t="s">
        <v>526</v>
      </c>
      <c r="Q130" s="93" t="s">
        <v>527</v>
      </c>
      <c r="R130" s="97" t="s">
        <v>35</v>
      </c>
      <c r="S130" s="93" t="s">
        <v>56</v>
      </c>
      <c r="T130" s="98" t="s">
        <v>520</v>
      </c>
      <c r="U130" s="1"/>
    </row>
    <row r="131" spans="1:21" x14ac:dyDescent="0.25">
      <c r="A131" s="20"/>
      <c r="B131" s="85">
        <v>115</v>
      </c>
      <c r="C131" s="85" t="s">
        <v>22</v>
      </c>
      <c r="D131" s="86" t="s">
        <v>426</v>
      </c>
      <c r="E131" s="86">
        <v>4</v>
      </c>
      <c r="F131" s="85" t="s">
        <v>528</v>
      </c>
      <c r="G131" s="87" t="s">
        <v>428</v>
      </c>
      <c r="H131" s="88" t="s">
        <v>529</v>
      </c>
      <c r="I131" s="89">
        <v>1299443.75</v>
      </c>
      <c r="J131" s="88" t="s">
        <v>530</v>
      </c>
      <c r="K131" s="86" t="s">
        <v>431</v>
      </c>
      <c r="L131" s="86" t="s">
        <v>432</v>
      </c>
      <c r="M131" s="86" t="s">
        <v>31</v>
      </c>
      <c r="N131" s="86" t="s">
        <v>31</v>
      </c>
      <c r="O131" s="86" t="s">
        <v>50</v>
      </c>
      <c r="P131" s="86" t="s">
        <v>531</v>
      </c>
      <c r="Q131" s="86"/>
      <c r="R131" s="90">
        <v>45809</v>
      </c>
      <c r="S131" s="86" t="s">
        <v>107</v>
      </c>
      <c r="T131" s="91" t="s">
        <v>532</v>
      </c>
      <c r="U131" s="1"/>
    </row>
    <row r="132" spans="1:21" x14ac:dyDescent="0.25">
      <c r="A132" s="20"/>
      <c r="B132" s="92">
        <v>116</v>
      </c>
      <c r="C132" s="92" t="s">
        <v>22</v>
      </c>
      <c r="D132" s="93" t="s">
        <v>426</v>
      </c>
      <c r="E132" s="93">
        <v>3</v>
      </c>
      <c r="F132" s="92" t="s">
        <v>436</v>
      </c>
      <c r="G132" s="94" t="s">
        <v>428</v>
      </c>
      <c r="H132" s="95" t="s">
        <v>533</v>
      </c>
      <c r="I132" s="96">
        <v>120000</v>
      </c>
      <c r="J132" s="95" t="s">
        <v>534</v>
      </c>
      <c r="K132" s="93" t="s">
        <v>431</v>
      </c>
      <c r="L132" s="93" t="s">
        <v>29</v>
      </c>
      <c r="M132" s="93" t="s">
        <v>30</v>
      </c>
      <c r="N132" s="93" t="s">
        <v>31</v>
      </c>
      <c r="O132" s="93" t="s">
        <v>35</v>
      </c>
      <c r="P132" s="93" t="s">
        <v>535</v>
      </c>
      <c r="Q132" s="93" t="s">
        <v>536</v>
      </c>
      <c r="R132" s="97" t="s">
        <v>35</v>
      </c>
      <c r="S132" s="93" t="s">
        <v>35</v>
      </c>
      <c r="T132" s="98" t="s">
        <v>472</v>
      </c>
      <c r="U132" s="1"/>
    </row>
    <row r="133" spans="1:21" x14ac:dyDescent="0.25">
      <c r="A133" s="20"/>
      <c r="B133" s="85">
        <v>117</v>
      </c>
      <c r="C133" s="85" t="s">
        <v>22</v>
      </c>
      <c r="D133" s="86" t="s">
        <v>426</v>
      </c>
      <c r="E133" s="86">
        <v>3</v>
      </c>
      <c r="F133" s="85" t="s">
        <v>537</v>
      </c>
      <c r="G133" s="87" t="s">
        <v>428</v>
      </c>
      <c r="H133" s="88" t="s">
        <v>538</v>
      </c>
      <c r="I133" s="89">
        <v>7200000</v>
      </c>
      <c r="J133" s="88" t="s">
        <v>539</v>
      </c>
      <c r="K133" s="86" t="s">
        <v>428</v>
      </c>
      <c r="L133" s="86" t="s">
        <v>432</v>
      </c>
      <c r="M133" s="86" t="s">
        <v>30</v>
      </c>
      <c r="N133" s="86" t="s">
        <v>31</v>
      </c>
      <c r="O133" s="86" t="s">
        <v>66</v>
      </c>
      <c r="P133" s="86" t="s">
        <v>540</v>
      </c>
      <c r="Q133" s="86" t="s">
        <v>541</v>
      </c>
      <c r="R133" s="90">
        <v>45817</v>
      </c>
      <c r="S133" s="86" t="s">
        <v>36</v>
      </c>
      <c r="T133" s="91" t="s">
        <v>488</v>
      </c>
      <c r="U133" s="1"/>
    </row>
    <row r="134" spans="1:21" x14ac:dyDescent="0.25">
      <c r="A134" s="20"/>
      <c r="B134" s="92">
        <v>118</v>
      </c>
      <c r="C134" s="92" t="s">
        <v>22</v>
      </c>
      <c r="D134" s="93" t="s">
        <v>426</v>
      </c>
      <c r="E134" s="93">
        <v>3</v>
      </c>
      <c r="F134" s="92" t="s">
        <v>503</v>
      </c>
      <c r="G134" s="94" t="s">
        <v>428</v>
      </c>
      <c r="H134" s="95" t="s">
        <v>542</v>
      </c>
      <c r="I134" s="96">
        <v>300000</v>
      </c>
      <c r="J134" s="95" t="s">
        <v>543</v>
      </c>
      <c r="K134" s="93" t="s">
        <v>449</v>
      </c>
      <c r="L134" s="93" t="s">
        <v>432</v>
      </c>
      <c r="M134" s="93" t="s">
        <v>31</v>
      </c>
      <c r="N134" s="93" t="s">
        <v>31</v>
      </c>
      <c r="O134" s="93" t="s">
        <v>50</v>
      </c>
      <c r="P134" s="93" t="s">
        <v>544</v>
      </c>
      <c r="Q134" s="93"/>
      <c r="R134" s="97">
        <v>45848</v>
      </c>
      <c r="S134" s="93" t="s">
        <v>107</v>
      </c>
      <c r="T134" s="98" t="s">
        <v>467</v>
      </c>
      <c r="U134" s="1"/>
    </row>
    <row r="135" spans="1:21" x14ac:dyDescent="0.25">
      <c r="A135" s="20"/>
      <c r="B135" s="85">
        <v>119</v>
      </c>
      <c r="C135" s="85" t="s">
        <v>22</v>
      </c>
      <c r="D135" s="86" t="s">
        <v>426</v>
      </c>
      <c r="E135" s="86">
        <v>3</v>
      </c>
      <c r="F135" s="85" t="s">
        <v>455</v>
      </c>
      <c r="G135" s="87" t="s">
        <v>428</v>
      </c>
      <c r="H135" s="88" t="s">
        <v>545</v>
      </c>
      <c r="I135" s="89">
        <v>32316</v>
      </c>
      <c r="J135" s="88" t="s">
        <v>546</v>
      </c>
      <c r="K135" s="86" t="s">
        <v>428</v>
      </c>
      <c r="L135" s="86" t="s">
        <v>117</v>
      </c>
      <c r="M135" s="86" t="s">
        <v>30</v>
      </c>
      <c r="N135" s="86" t="s">
        <v>30</v>
      </c>
      <c r="O135" s="86" t="s">
        <v>66</v>
      </c>
      <c r="P135" s="86" t="s">
        <v>547</v>
      </c>
      <c r="Q135" s="86" t="s">
        <v>548</v>
      </c>
      <c r="R135" s="90">
        <v>45757</v>
      </c>
      <c r="S135" s="86" t="s">
        <v>56</v>
      </c>
      <c r="T135" s="91" t="s">
        <v>549</v>
      </c>
      <c r="U135" s="1"/>
    </row>
    <row r="136" spans="1:21" x14ac:dyDescent="0.25">
      <c r="A136" s="20"/>
      <c r="B136" s="92">
        <v>120</v>
      </c>
      <c r="C136" s="92" t="s">
        <v>22</v>
      </c>
      <c r="D136" s="93" t="s">
        <v>426</v>
      </c>
      <c r="E136" s="93">
        <v>3</v>
      </c>
      <c r="F136" s="92" t="s">
        <v>503</v>
      </c>
      <c r="G136" s="94" t="s">
        <v>428</v>
      </c>
      <c r="H136" s="95" t="s">
        <v>550</v>
      </c>
      <c r="I136" s="96">
        <v>1025069.4</v>
      </c>
      <c r="J136" s="95" t="s">
        <v>551</v>
      </c>
      <c r="K136" s="93" t="s">
        <v>431</v>
      </c>
      <c r="L136" s="93" t="s">
        <v>117</v>
      </c>
      <c r="M136" s="93" t="s">
        <v>30</v>
      </c>
      <c r="N136" s="93" t="s">
        <v>30</v>
      </c>
      <c r="O136" s="93" t="s">
        <v>32</v>
      </c>
      <c r="P136" s="93" t="s">
        <v>552</v>
      </c>
      <c r="Q136" s="93" t="s">
        <v>553</v>
      </c>
      <c r="R136" s="97" t="s">
        <v>35</v>
      </c>
      <c r="S136" s="93" t="s">
        <v>107</v>
      </c>
      <c r="T136" s="98" t="s">
        <v>467</v>
      </c>
      <c r="U136" s="1"/>
    </row>
    <row r="137" spans="1:21" x14ac:dyDescent="0.25">
      <c r="A137" s="20"/>
      <c r="B137" s="85">
        <v>121</v>
      </c>
      <c r="C137" s="85" t="s">
        <v>22</v>
      </c>
      <c r="D137" s="86" t="s">
        <v>426</v>
      </c>
      <c r="E137" s="86">
        <v>3</v>
      </c>
      <c r="F137" s="85" t="s">
        <v>479</v>
      </c>
      <c r="G137" s="87" t="s">
        <v>428</v>
      </c>
      <c r="H137" s="88" t="s">
        <v>554</v>
      </c>
      <c r="I137" s="89">
        <v>26720.23</v>
      </c>
      <c r="J137" s="88" t="s">
        <v>555</v>
      </c>
      <c r="K137" s="86" t="s">
        <v>431</v>
      </c>
      <c r="L137" s="86" t="s">
        <v>29</v>
      </c>
      <c r="M137" s="86" t="s">
        <v>30</v>
      </c>
      <c r="N137" s="86" t="s">
        <v>31</v>
      </c>
      <c r="O137" s="86" t="s">
        <v>66</v>
      </c>
      <c r="P137" s="86" t="s">
        <v>556</v>
      </c>
      <c r="Q137" s="86" t="s">
        <v>557</v>
      </c>
      <c r="R137" s="90">
        <v>45992</v>
      </c>
      <c r="S137" s="86" t="s">
        <v>56</v>
      </c>
      <c r="T137" s="91" t="s">
        <v>558</v>
      </c>
      <c r="U137" s="1"/>
    </row>
    <row r="138" spans="1:21" x14ac:dyDescent="0.25">
      <c r="A138" s="20"/>
      <c r="B138" s="92">
        <v>122</v>
      </c>
      <c r="C138" s="92" t="s">
        <v>22</v>
      </c>
      <c r="D138" s="93" t="s">
        <v>426</v>
      </c>
      <c r="E138" s="93">
        <v>3</v>
      </c>
      <c r="F138" s="92" t="s">
        <v>455</v>
      </c>
      <c r="G138" s="94" t="s">
        <v>428</v>
      </c>
      <c r="H138" s="95" t="s">
        <v>559</v>
      </c>
      <c r="I138" s="96">
        <v>97599.96</v>
      </c>
      <c r="J138" s="95" t="s">
        <v>499</v>
      </c>
      <c r="K138" s="93" t="s">
        <v>431</v>
      </c>
      <c r="L138" s="93" t="s">
        <v>117</v>
      </c>
      <c r="M138" s="93" t="s">
        <v>30</v>
      </c>
      <c r="N138" s="93" t="s">
        <v>31</v>
      </c>
      <c r="O138" s="93" t="s">
        <v>66</v>
      </c>
      <c r="P138" s="93" t="s">
        <v>560</v>
      </c>
      <c r="Q138" s="93" t="s">
        <v>561</v>
      </c>
      <c r="R138" s="97">
        <v>46011</v>
      </c>
      <c r="S138" s="93" t="s">
        <v>56</v>
      </c>
      <c r="T138" s="98" t="s">
        <v>467</v>
      </c>
      <c r="U138" s="1"/>
    </row>
    <row r="139" spans="1:21" x14ac:dyDescent="0.25">
      <c r="A139" s="20"/>
      <c r="B139" s="85">
        <v>123</v>
      </c>
      <c r="C139" s="85" t="s">
        <v>22</v>
      </c>
      <c r="D139" s="86" t="s">
        <v>426</v>
      </c>
      <c r="E139" s="86">
        <v>3</v>
      </c>
      <c r="F139" s="85" t="s">
        <v>455</v>
      </c>
      <c r="G139" s="87" t="s">
        <v>428</v>
      </c>
      <c r="H139" s="88" t="s">
        <v>562</v>
      </c>
      <c r="I139" s="89">
        <v>120000</v>
      </c>
      <c r="J139" s="88" t="s">
        <v>499</v>
      </c>
      <c r="K139" s="86" t="s">
        <v>431</v>
      </c>
      <c r="L139" s="86" t="s">
        <v>117</v>
      </c>
      <c r="M139" s="86" t="s">
        <v>30</v>
      </c>
      <c r="N139" s="86" t="s">
        <v>31</v>
      </c>
      <c r="O139" s="86" t="s">
        <v>32</v>
      </c>
      <c r="P139" s="86" t="s">
        <v>563</v>
      </c>
      <c r="Q139" s="86"/>
      <c r="R139" s="90" t="s">
        <v>35</v>
      </c>
      <c r="S139" s="86" t="s">
        <v>56</v>
      </c>
      <c r="T139" s="91" t="s">
        <v>467</v>
      </c>
      <c r="U139" s="1"/>
    </row>
    <row r="140" spans="1:21" x14ac:dyDescent="0.25">
      <c r="A140" s="20"/>
      <c r="B140" s="92">
        <v>124</v>
      </c>
      <c r="C140" s="92" t="s">
        <v>22</v>
      </c>
      <c r="D140" s="93" t="s">
        <v>426</v>
      </c>
      <c r="E140" s="93">
        <v>3</v>
      </c>
      <c r="F140" s="92" t="s">
        <v>455</v>
      </c>
      <c r="G140" s="94" t="s">
        <v>428</v>
      </c>
      <c r="H140" s="95" t="s">
        <v>564</v>
      </c>
      <c r="I140" s="96">
        <v>40000</v>
      </c>
      <c r="J140" s="95" t="s">
        <v>565</v>
      </c>
      <c r="K140" s="93" t="s">
        <v>431</v>
      </c>
      <c r="L140" s="93" t="s">
        <v>566</v>
      </c>
      <c r="M140" s="93" t="s">
        <v>30</v>
      </c>
      <c r="N140" s="93" t="s">
        <v>31</v>
      </c>
      <c r="O140" s="93" t="s">
        <v>66</v>
      </c>
      <c r="P140" s="93" t="s">
        <v>567</v>
      </c>
      <c r="Q140" s="93" t="s">
        <v>568</v>
      </c>
      <c r="R140" s="97">
        <v>45803</v>
      </c>
      <c r="S140" s="93" t="s">
        <v>56</v>
      </c>
      <c r="T140" s="98" t="s">
        <v>446</v>
      </c>
      <c r="U140" s="1"/>
    </row>
    <row r="141" spans="1:21" x14ac:dyDescent="0.25">
      <c r="A141" s="20"/>
      <c r="B141" s="85">
        <v>125</v>
      </c>
      <c r="C141" s="85" t="s">
        <v>22</v>
      </c>
      <c r="D141" s="86" t="s">
        <v>426</v>
      </c>
      <c r="E141" s="86">
        <v>3</v>
      </c>
      <c r="F141" s="85" t="s">
        <v>336</v>
      </c>
      <c r="G141" s="87" t="s">
        <v>428</v>
      </c>
      <c r="H141" s="88" t="s">
        <v>569</v>
      </c>
      <c r="I141" s="89">
        <v>2400</v>
      </c>
      <c r="J141" s="88" t="s">
        <v>570</v>
      </c>
      <c r="K141" s="86" t="s">
        <v>431</v>
      </c>
      <c r="L141" s="86" t="s">
        <v>117</v>
      </c>
      <c r="M141" s="86" t="s">
        <v>31</v>
      </c>
      <c r="N141" s="86" t="s">
        <v>30</v>
      </c>
      <c r="O141" s="86" t="s">
        <v>71</v>
      </c>
      <c r="P141" s="86" t="s">
        <v>571</v>
      </c>
      <c r="Q141" s="86"/>
      <c r="R141" s="90">
        <v>45920</v>
      </c>
      <c r="S141" s="86" t="s">
        <v>56</v>
      </c>
      <c r="T141" s="91" t="s">
        <v>572</v>
      </c>
      <c r="U141" s="1"/>
    </row>
    <row r="142" spans="1:21" x14ac:dyDescent="0.25">
      <c r="A142" s="20"/>
      <c r="B142" s="92">
        <v>126</v>
      </c>
      <c r="C142" s="92" t="s">
        <v>22</v>
      </c>
      <c r="D142" s="93" t="s">
        <v>426</v>
      </c>
      <c r="E142" s="93">
        <v>4</v>
      </c>
      <c r="F142" s="92" t="s">
        <v>573</v>
      </c>
      <c r="G142" s="94" t="s">
        <v>428</v>
      </c>
      <c r="H142" s="95" t="s">
        <v>574</v>
      </c>
      <c r="I142" s="96">
        <v>5216900</v>
      </c>
      <c r="J142" s="95" t="s">
        <v>575</v>
      </c>
      <c r="K142" s="93" t="s">
        <v>428</v>
      </c>
      <c r="L142" s="93" t="s">
        <v>117</v>
      </c>
      <c r="M142" s="93" t="s">
        <v>31</v>
      </c>
      <c r="N142" s="93" t="s">
        <v>30</v>
      </c>
      <c r="O142" s="93" t="s">
        <v>50</v>
      </c>
      <c r="P142" s="93" t="s">
        <v>576</v>
      </c>
      <c r="Q142" s="93"/>
      <c r="R142" s="97">
        <v>45858</v>
      </c>
      <c r="S142" s="93" t="s">
        <v>56</v>
      </c>
      <c r="T142" s="98" t="s">
        <v>577</v>
      </c>
      <c r="U142" s="1"/>
    </row>
    <row r="143" spans="1:21" x14ac:dyDescent="0.25">
      <c r="A143" s="20"/>
      <c r="B143" s="85">
        <v>127</v>
      </c>
      <c r="C143" s="85" t="s">
        <v>22</v>
      </c>
      <c r="D143" s="86" t="s">
        <v>426</v>
      </c>
      <c r="E143" s="86">
        <v>3</v>
      </c>
      <c r="F143" s="85" t="s">
        <v>503</v>
      </c>
      <c r="G143" s="87" t="s">
        <v>428</v>
      </c>
      <c r="H143" s="88" t="s">
        <v>578</v>
      </c>
      <c r="I143" s="89">
        <v>3391567</v>
      </c>
      <c r="J143" s="88" t="s">
        <v>579</v>
      </c>
      <c r="K143" s="86" t="s">
        <v>428</v>
      </c>
      <c r="L143" s="86" t="s">
        <v>432</v>
      </c>
      <c r="M143" s="86" t="s">
        <v>31</v>
      </c>
      <c r="N143" s="86" t="s">
        <v>31</v>
      </c>
      <c r="O143" s="86" t="s">
        <v>50</v>
      </c>
      <c r="P143" s="86" t="s">
        <v>580</v>
      </c>
      <c r="Q143" s="86"/>
      <c r="R143" s="90">
        <v>45985</v>
      </c>
      <c r="S143" s="86" t="s">
        <v>107</v>
      </c>
      <c r="T143" s="91" t="s">
        <v>467</v>
      </c>
      <c r="U143" s="1"/>
    </row>
    <row r="144" spans="1:21" x14ac:dyDescent="0.25">
      <c r="A144" s="20"/>
      <c r="B144" s="92">
        <v>128</v>
      </c>
      <c r="C144" s="92" t="s">
        <v>22</v>
      </c>
      <c r="D144" s="93" t="s">
        <v>426</v>
      </c>
      <c r="E144" s="93">
        <v>3</v>
      </c>
      <c r="F144" s="92" t="s">
        <v>503</v>
      </c>
      <c r="G144" s="94" t="s">
        <v>428</v>
      </c>
      <c r="H144" s="95" t="s">
        <v>581</v>
      </c>
      <c r="I144" s="96">
        <f>(3000000/12)*10</f>
        <v>2500000</v>
      </c>
      <c r="J144" s="95" t="s">
        <v>582</v>
      </c>
      <c r="K144" s="93" t="s">
        <v>431</v>
      </c>
      <c r="L144" s="93" t="s">
        <v>432</v>
      </c>
      <c r="M144" s="93" t="s">
        <v>31</v>
      </c>
      <c r="N144" s="93" t="s">
        <v>31</v>
      </c>
      <c r="O144" s="93" t="s">
        <v>50</v>
      </c>
      <c r="P144" s="93" t="s">
        <v>51</v>
      </c>
      <c r="Q144" s="93"/>
      <c r="R144" s="97">
        <v>45828</v>
      </c>
      <c r="S144" s="93" t="s">
        <v>56</v>
      </c>
      <c r="T144" s="98" t="s">
        <v>583</v>
      </c>
      <c r="U144" s="1"/>
    </row>
    <row r="145" spans="1:21" x14ac:dyDescent="0.25">
      <c r="A145" s="20"/>
      <c r="B145" s="85">
        <v>129</v>
      </c>
      <c r="C145" s="85" t="s">
        <v>22</v>
      </c>
      <c r="D145" s="86" t="s">
        <v>426</v>
      </c>
      <c r="E145" s="86">
        <v>3</v>
      </c>
      <c r="F145" s="85" t="s">
        <v>427</v>
      </c>
      <c r="G145" s="87" t="s">
        <v>428</v>
      </c>
      <c r="H145" s="88" t="s">
        <v>584</v>
      </c>
      <c r="I145" s="89">
        <v>200000</v>
      </c>
      <c r="J145" s="88" t="s">
        <v>585</v>
      </c>
      <c r="K145" s="86" t="s">
        <v>431</v>
      </c>
      <c r="L145" s="86" t="s">
        <v>432</v>
      </c>
      <c r="M145" s="86" t="s">
        <v>31</v>
      </c>
      <c r="N145" s="86" t="s">
        <v>31</v>
      </c>
      <c r="O145" s="86" t="s">
        <v>50</v>
      </c>
      <c r="P145" s="86" t="s">
        <v>51</v>
      </c>
      <c r="Q145" s="86"/>
      <c r="R145" s="90">
        <v>45828</v>
      </c>
      <c r="S145" s="86" t="s">
        <v>107</v>
      </c>
      <c r="T145" s="91" t="s">
        <v>446</v>
      </c>
      <c r="U145" s="1"/>
    </row>
    <row r="146" spans="1:21" x14ac:dyDescent="0.25">
      <c r="A146" s="20"/>
      <c r="B146" s="92">
        <v>130</v>
      </c>
      <c r="C146" s="92" t="s">
        <v>22</v>
      </c>
      <c r="D146" s="93" t="s">
        <v>426</v>
      </c>
      <c r="E146" s="93">
        <v>4</v>
      </c>
      <c r="F146" s="92" t="s">
        <v>573</v>
      </c>
      <c r="G146" s="94" t="s">
        <v>428</v>
      </c>
      <c r="H146" s="95" t="s">
        <v>586</v>
      </c>
      <c r="I146" s="96">
        <v>1796000</v>
      </c>
      <c r="J146" s="95" t="s">
        <v>575</v>
      </c>
      <c r="K146" s="93" t="s">
        <v>428</v>
      </c>
      <c r="L146" s="93" t="s">
        <v>117</v>
      </c>
      <c r="M146" s="93" t="s">
        <v>31</v>
      </c>
      <c r="N146" s="93" t="s">
        <v>30</v>
      </c>
      <c r="O146" s="93" t="s">
        <v>50</v>
      </c>
      <c r="P146" s="93" t="s">
        <v>576</v>
      </c>
      <c r="Q146" s="93"/>
      <c r="R146" s="97">
        <v>45858</v>
      </c>
      <c r="S146" s="93" t="s">
        <v>56</v>
      </c>
      <c r="T146" s="98" t="s">
        <v>587</v>
      </c>
      <c r="U146" s="1"/>
    </row>
    <row r="147" spans="1:21" x14ac:dyDescent="0.25">
      <c r="A147" s="20"/>
      <c r="B147" s="85">
        <v>131</v>
      </c>
      <c r="C147" s="85" t="s">
        <v>22</v>
      </c>
      <c r="D147" s="86" t="s">
        <v>426</v>
      </c>
      <c r="E147" s="86">
        <v>3</v>
      </c>
      <c r="F147" s="85" t="s">
        <v>537</v>
      </c>
      <c r="G147" s="87" t="s">
        <v>428</v>
      </c>
      <c r="H147" s="88" t="s">
        <v>588</v>
      </c>
      <c r="I147" s="89">
        <v>1000000</v>
      </c>
      <c r="J147" s="88"/>
      <c r="K147" s="86" t="s">
        <v>431</v>
      </c>
      <c r="L147" s="86" t="s">
        <v>117</v>
      </c>
      <c r="M147" s="86" t="s">
        <v>31</v>
      </c>
      <c r="N147" s="86" t="s">
        <v>30</v>
      </c>
      <c r="O147" s="86" t="s">
        <v>50</v>
      </c>
      <c r="P147" s="86" t="s">
        <v>51</v>
      </c>
      <c r="Q147" s="86"/>
      <c r="R147" s="90">
        <v>45889</v>
      </c>
      <c r="S147" s="86" t="s">
        <v>56</v>
      </c>
      <c r="T147" s="91" t="s">
        <v>451</v>
      </c>
      <c r="U147" s="1"/>
    </row>
    <row r="148" spans="1:21" x14ac:dyDescent="0.25">
      <c r="A148" s="20"/>
      <c r="B148" s="92">
        <v>132</v>
      </c>
      <c r="C148" s="92" t="s">
        <v>22</v>
      </c>
      <c r="D148" s="93" t="s">
        <v>426</v>
      </c>
      <c r="E148" s="93">
        <v>3</v>
      </c>
      <c r="F148" s="92" t="s">
        <v>537</v>
      </c>
      <c r="G148" s="94" t="s">
        <v>428</v>
      </c>
      <c r="H148" s="95" t="s">
        <v>589</v>
      </c>
      <c r="I148" s="96">
        <v>1000000</v>
      </c>
      <c r="J148" s="95"/>
      <c r="K148" s="93" t="s">
        <v>431</v>
      </c>
      <c r="L148" s="93" t="s">
        <v>117</v>
      </c>
      <c r="M148" s="93" t="s">
        <v>31</v>
      </c>
      <c r="N148" s="93" t="s">
        <v>30</v>
      </c>
      <c r="O148" s="93" t="s">
        <v>50</v>
      </c>
      <c r="P148" s="93" t="s">
        <v>51</v>
      </c>
      <c r="Q148" s="93"/>
      <c r="R148" s="97">
        <v>45918</v>
      </c>
      <c r="S148" s="93" t="s">
        <v>56</v>
      </c>
      <c r="T148" s="98" t="s">
        <v>590</v>
      </c>
      <c r="U148" s="1"/>
    </row>
    <row r="149" spans="1:21" x14ac:dyDescent="0.25">
      <c r="A149" s="20"/>
      <c r="B149" s="85">
        <v>133</v>
      </c>
      <c r="C149" s="85" t="s">
        <v>22</v>
      </c>
      <c r="D149" s="86" t="s">
        <v>426</v>
      </c>
      <c r="E149" s="86">
        <v>3</v>
      </c>
      <c r="F149" s="85" t="s">
        <v>462</v>
      </c>
      <c r="G149" s="87" t="s">
        <v>428</v>
      </c>
      <c r="H149" s="88" t="s">
        <v>591</v>
      </c>
      <c r="I149" s="89">
        <v>260000</v>
      </c>
      <c r="J149" s="88" t="s">
        <v>592</v>
      </c>
      <c r="K149" s="86" t="s">
        <v>431</v>
      </c>
      <c r="L149" s="86" t="s">
        <v>432</v>
      </c>
      <c r="M149" s="86" t="s">
        <v>31</v>
      </c>
      <c r="N149" s="86" t="s">
        <v>31</v>
      </c>
      <c r="O149" s="86" t="s">
        <v>50</v>
      </c>
      <c r="P149" s="86" t="s">
        <v>593</v>
      </c>
      <c r="Q149" s="86"/>
      <c r="R149" s="90">
        <v>45771</v>
      </c>
      <c r="S149" s="86" t="s">
        <v>56</v>
      </c>
      <c r="T149" s="91" t="s">
        <v>467</v>
      </c>
      <c r="U149" s="1"/>
    </row>
    <row r="150" spans="1:21" x14ac:dyDescent="0.25">
      <c r="A150" s="20"/>
      <c r="B150" s="92">
        <v>134</v>
      </c>
      <c r="C150" s="92" t="s">
        <v>22</v>
      </c>
      <c r="D150" s="93" t="s">
        <v>426</v>
      </c>
      <c r="E150" s="93">
        <v>3</v>
      </c>
      <c r="F150" s="92" t="s">
        <v>517</v>
      </c>
      <c r="G150" s="94" t="s">
        <v>428</v>
      </c>
      <c r="H150" s="95" t="s">
        <v>594</v>
      </c>
      <c r="I150" s="96">
        <f>(374091.96/12)*8</f>
        <v>249394.64</v>
      </c>
      <c r="J150" s="95" t="s">
        <v>595</v>
      </c>
      <c r="K150" s="93" t="s">
        <v>431</v>
      </c>
      <c r="L150" s="93" t="s">
        <v>432</v>
      </c>
      <c r="M150" s="93" t="s">
        <v>31</v>
      </c>
      <c r="N150" s="93" t="s">
        <v>31</v>
      </c>
      <c r="O150" s="93" t="s">
        <v>50</v>
      </c>
      <c r="P150" s="93" t="s">
        <v>51</v>
      </c>
      <c r="Q150" s="93"/>
      <c r="R150" s="97">
        <v>45802</v>
      </c>
      <c r="S150" s="93" t="s">
        <v>56</v>
      </c>
      <c r="T150" s="98" t="s">
        <v>446</v>
      </c>
      <c r="U150" s="1"/>
    </row>
    <row r="151" spans="1:21" x14ac:dyDescent="0.25">
      <c r="A151" s="20"/>
      <c r="B151" s="85">
        <v>135</v>
      </c>
      <c r="C151" s="85" t="s">
        <v>22</v>
      </c>
      <c r="D151" s="86" t="s">
        <v>426</v>
      </c>
      <c r="E151" s="86">
        <v>3</v>
      </c>
      <c r="F151" s="85" t="s">
        <v>427</v>
      </c>
      <c r="G151" s="87" t="s">
        <v>428</v>
      </c>
      <c r="H151" s="88" t="s">
        <v>596</v>
      </c>
      <c r="I151" s="89">
        <v>240000</v>
      </c>
      <c r="J151" s="88"/>
      <c r="K151" s="86" t="s">
        <v>431</v>
      </c>
      <c r="L151" s="86" t="s">
        <v>432</v>
      </c>
      <c r="M151" s="86" t="s">
        <v>31</v>
      </c>
      <c r="N151" s="86" t="s">
        <v>31</v>
      </c>
      <c r="O151" s="86" t="s">
        <v>50</v>
      </c>
      <c r="P151" s="86" t="s">
        <v>51</v>
      </c>
      <c r="Q151" s="86"/>
      <c r="R151" s="90">
        <v>45834</v>
      </c>
      <c r="S151" s="86" t="s">
        <v>36</v>
      </c>
      <c r="T151" s="91" t="s">
        <v>597</v>
      </c>
      <c r="U151" s="1"/>
    </row>
    <row r="152" spans="1:21" x14ac:dyDescent="0.25">
      <c r="A152" s="20"/>
      <c r="B152" s="92">
        <v>136</v>
      </c>
      <c r="C152" s="92" t="s">
        <v>22</v>
      </c>
      <c r="D152" s="93" t="s">
        <v>426</v>
      </c>
      <c r="E152" s="93">
        <v>4</v>
      </c>
      <c r="F152" s="92" t="s">
        <v>573</v>
      </c>
      <c r="G152" s="94" t="s">
        <v>428</v>
      </c>
      <c r="H152" s="95" t="s">
        <v>598</v>
      </c>
      <c r="I152" s="96">
        <v>88512</v>
      </c>
      <c r="J152" s="95"/>
      <c r="K152" s="93" t="s">
        <v>428</v>
      </c>
      <c r="L152" s="93" t="s">
        <v>432</v>
      </c>
      <c r="M152" s="93" t="s">
        <v>31</v>
      </c>
      <c r="N152" s="93" t="s">
        <v>30</v>
      </c>
      <c r="O152" s="93" t="s">
        <v>50</v>
      </c>
      <c r="P152" s="93" t="s">
        <v>576</v>
      </c>
      <c r="Q152" s="93"/>
      <c r="R152" s="97">
        <v>45858</v>
      </c>
      <c r="S152" s="93" t="s">
        <v>56</v>
      </c>
      <c r="T152" s="98" t="s">
        <v>577</v>
      </c>
      <c r="U152" s="1"/>
    </row>
    <row r="153" spans="1:21" x14ac:dyDescent="0.25">
      <c r="A153" s="20"/>
      <c r="B153" s="85">
        <v>137</v>
      </c>
      <c r="C153" s="85" t="s">
        <v>22</v>
      </c>
      <c r="D153" s="86" t="s">
        <v>426</v>
      </c>
      <c r="E153" s="86">
        <v>3</v>
      </c>
      <c r="F153" s="85" t="s">
        <v>503</v>
      </c>
      <c r="G153" s="87" t="s">
        <v>428</v>
      </c>
      <c r="H153" s="88" t="s">
        <v>599</v>
      </c>
      <c r="I153" s="89">
        <v>39645.54</v>
      </c>
      <c r="J153" s="88" t="s">
        <v>600</v>
      </c>
      <c r="K153" s="86" t="s">
        <v>431</v>
      </c>
      <c r="L153" s="86" t="s">
        <v>117</v>
      </c>
      <c r="M153" s="86" t="s">
        <v>31</v>
      </c>
      <c r="N153" s="86" t="s">
        <v>30</v>
      </c>
      <c r="O153" s="86" t="s">
        <v>71</v>
      </c>
      <c r="P153" s="86" t="s">
        <v>601</v>
      </c>
      <c r="Q153" s="86"/>
      <c r="R153" s="90">
        <v>45950</v>
      </c>
      <c r="S153" s="86" t="s">
        <v>56</v>
      </c>
      <c r="T153" s="91" t="s">
        <v>590</v>
      </c>
      <c r="U153" s="1"/>
    </row>
    <row r="154" spans="1:21" x14ac:dyDescent="0.25">
      <c r="A154" s="20"/>
      <c r="B154" s="92">
        <v>138</v>
      </c>
      <c r="C154" s="92" t="s">
        <v>22</v>
      </c>
      <c r="D154" s="93" t="s">
        <v>426</v>
      </c>
      <c r="E154" s="93">
        <v>4</v>
      </c>
      <c r="F154" s="92" t="s">
        <v>73</v>
      </c>
      <c r="G154" s="94" t="s">
        <v>428</v>
      </c>
      <c r="H154" s="95" t="s">
        <v>602</v>
      </c>
      <c r="I154" s="96">
        <v>15000</v>
      </c>
      <c r="J154" s="95"/>
      <c r="K154" s="93" t="s">
        <v>428</v>
      </c>
      <c r="L154" s="93" t="s">
        <v>117</v>
      </c>
      <c r="M154" s="93" t="s">
        <v>31</v>
      </c>
      <c r="N154" s="93" t="s">
        <v>30</v>
      </c>
      <c r="O154" s="93" t="s">
        <v>50</v>
      </c>
      <c r="P154" s="93" t="s">
        <v>51</v>
      </c>
      <c r="Q154" s="93"/>
      <c r="R154" s="97">
        <v>45891</v>
      </c>
      <c r="S154" s="93" t="s">
        <v>56</v>
      </c>
      <c r="T154" s="98" t="s">
        <v>603</v>
      </c>
      <c r="U154" s="1"/>
    </row>
    <row r="155" spans="1:21" x14ac:dyDescent="0.25">
      <c r="A155" s="20"/>
      <c r="B155" s="85">
        <v>139</v>
      </c>
      <c r="C155" s="85" t="s">
        <v>22</v>
      </c>
      <c r="D155" s="86" t="s">
        <v>426</v>
      </c>
      <c r="E155" s="86">
        <v>4</v>
      </c>
      <c r="F155" s="85" t="s">
        <v>73</v>
      </c>
      <c r="G155" s="87" t="s">
        <v>428</v>
      </c>
      <c r="H155" s="88" t="s">
        <v>604</v>
      </c>
      <c r="I155" s="89">
        <v>5000</v>
      </c>
      <c r="J155" s="88"/>
      <c r="K155" s="86" t="s">
        <v>428</v>
      </c>
      <c r="L155" s="86" t="s">
        <v>117</v>
      </c>
      <c r="M155" s="86" t="s">
        <v>31</v>
      </c>
      <c r="N155" s="86" t="s">
        <v>30</v>
      </c>
      <c r="O155" s="86" t="s">
        <v>50</v>
      </c>
      <c r="P155" s="86" t="s">
        <v>51</v>
      </c>
      <c r="Q155" s="86"/>
      <c r="R155" s="90">
        <v>45881</v>
      </c>
      <c r="S155" s="86" t="s">
        <v>56</v>
      </c>
      <c r="T155" s="91" t="s">
        <v>605</v>
      </c>
      <c r="U155" s="1"/>
    </row>
    <row r="156" spans="1:21" x14ac:dyDescent="0.25">
      <c r="A156" s="20"/>
      <c r="B156" s="92">
        <v>140</v>
      </c>
      <c r="C156" s="92" t="s">
        <v>22</v>
      </c>
      <c r="D156" s="93" t="s">
        <v>426</v>
      </c>
      <c r="E156" s="93">
        <v>3</v>
      </c>
      <c r="F156" s="92" t="s">
        <v>503</v>
      </c>
      <c r="G156" s="94" t="s">
        <v>428</v>
      </c>
      <c r="H156" s="95" t="s">
        <v>606</v>
      </c>
      <c r="I156" s="96">
        <v>1854</v>
      </c>
      <c r="J156" s="95" t="s">
        <v>607</v>
      </c>
      <c r="K156" s="93" t="s">
        <v>449</v>
      </c>
      <c r="L156" s="93" t="s">
        <v>432</v>
      </c>
      <c r="M156" s="93" t="s">
        <v>31</v>
      </c>
      <c r="N156" s="93" t="s">
        <v>31</v>
      </c>
      <c r="O156" s="93" t="s">
        <v>71</v>
      </c>
      <c r="P156" s="93" t="s">
        <v>51</v>
      </c>
      <c r="Q156" s="93"/>
      <c r="R156" s="97">
        <v>45940</v>
      </c>
      <c r="S156" s="93" t="s">
        <v>107</v>
      </c>
      <c r="T156" s="98" t="s">
        <v>467</v>
      </c>
      <c r="U156" s="1"/>
    </row>
    <row r="157" spans="1:21" x14ac:dyDescent="0.25">
      <c r="A157" s="20"/>
      <c r="B157" s="85">
        <v>141</v>
      </c>
      <c r="C157" s="85" t="s">
        <v>22</v>
      </c>
      <c r="D157" s="86" t="s">
        <v>426</v>
      </c>
      <c r="E157" s="86">
        <v>3</v>
      </c>
      <c r="F157" s="85" t="s">
        <v>503</v>
      </c>
      <c r="G157" s="87" t="s">
        <v>428</v>
      </c>
      <c r="H157" s="88" t="s">
        <v>608</v>
      </c>
      <c r="I157" s="89">
        <v>1000</v>
      </c>
      <c r="J157" s="88" t="s">
        <v>609</v>
      </c>
      <c r="K157" s="86" t="s">
        <v>449</v>
      </c>
      <c r="L157" s="86" t="s">
        <v>432</v>
      </c>
      <c r="M157" s="86" t="s">
        <v>31</v>
      </c>
      <c r="N157" s="86" t="s">
        <v>31</v>
      </c>
      <c r="O157" s="86" t="s">
        <v>71</v>
      </c>
      <c r="P157" s="86" t="s">
        <v>51</v>
      </c>
      <c r="Q157" s="86"/>
      <c r="R157" s="90">
        <v>45940</v>
      </c>
      <c r="S157" s="86" t="s">
        <v>107</v>
      </c>
      <c r="T157" s="91" t="s">
        <v>467</v>
      </c>
      <c r="U157" s="1"/>
    </row>
    <row r="158" spans="1:21" x14ac:dyDescent="0.25">
      <c r="A158" s="20"/>
      <c r="B158" s="92">
        <v>142</v>
      </c>
      <c r="C158" s="92" t="s">
        <v>22</v>
      </c>
      <c r="D158" s="93" t="s">
        <v>610</v>
      </c>
      <c r="E158" s="93">
        <v>3</v>
      </c>
      <c r="F158" s="92" t="s">
        <v>611</v>
      </c>
      <c r="G158" s="94" t="s">
        <v>428</v>
      </c>
      <c r="H158" s="95" t="s">
        <v>612</v>
      </c>
      <c r="I158" s="96">
        <v>640000</v>
      </c>
      <c r="J158" s="95" t="s">
        <v>613</v>
      </c>
      <c r="K158" s="93" t="s">
        <v>431</v>
      </c>
      <c r="L158" s="93" t="s">
        <v>566</v>
      </c>
      <c r="M158" s="93" t="s">
        <v>30</v>
      </c>
      <c r="N158" s="93" t="s">
        <v>31</v>
      </c>
      <c r="O158" s="93" t="s">
        <v>35</v>
      </c>
      <c r="P158" s="93" t="s">
        <v>614</v>
      </c>
      <c r="Q158" s="93" t="s">
        <v>35</v>
      </c>
      <c r="R158" s="97" t="s">
        <v>35</v>
      </c>
      <c r="S158" s="93" t="s">
        <v>35</v>
      </c>
      <c r="T158" s="98"/>
      <c r="U158" s="1"/>
    </row>
    <row r="159" spans="1:21" x14ac:dyDescent="0.25">
      <c r="A159" s="20"/>
      <c r="B159" s="85">
        <v>143</v>
      </c>
      <c r="C159" s="85" t="s">
        <v>22</v>
      </c>
      <c r="D159" s="86" t="s">
        <v>610</v>
      </c>
      <c r="E159" s="86">
        <v>3</v>
      </c>
      <c r="F159" s="85" t="s">
        <v>615</v>
      </c>
      <c r="G159" s="87" t="s">
        <v>428</v>
      </c>
      <c r="H159" s="88" t="s">
        <v>616</v>
      </c>
      <c r="I159" s="89">
        <v>2000000</v>
      </c>
      <c r="J159" s="88" t="s">
        <v>617</v>
      </c>
      <c r="K159" s="86" t="s">
        <v>428</v>
      </c>
      <c r="L159" s="86" t="s">
        <v>117</v>
      </c>
      <c r="M159" s="86" t="s">
        <v>30</v>
      </c>
      <c r="N159" s="86" t="s">
        <v>31</v>
      </c>
      <c r="O159" s="86" t="s">
        <v>35</v>
      </c>
      <c r="P159" s="86" t="s">
        <v>35</v>
      </c>
      <c r="Q159" s="86" t="s">
        <v>35</v>
      </c>
      <c r="R159" s="90" t="s">
        <v>35</v>
      </c>
      <c r="S159" s="86" t="s">
        <v>35</v>
      </c>
      <c r="T159" s="91"/>
      <c r="U159" s="1"/>
    </row>
    <row r="160" spans="1:21" x14ac:dyDescent="0.25">
      <c r="A160" s="20"/>
      <c r="B160" s="92">
        <v>144</v>
      </c>
      <c r="C160" s="92" t="s">
        <v>22</v>
      </c>
      <c r="D160" s="93" t="s">
        <v>610</v>
      </c>
      <c r="E160" s="93">
        <v>3</v>
      </c>
      <c r="F160" s="92" t="s">
        <v>615</v>
      </c>
      <c r="G160" s="94" t="s">
        <v>428</v>
      </c>
      <c r="H160" s="95" t="s">
        <v>618</v>
      </c>
      <c r="I160" s="96">
        <v>500000</v>
      </c>
      <c r="J160" s="95" t="s">
        <v>619</v>
      </c>
      <c r="K160" s="93" t="s">
        <v>449</v>
      </c>
      <c r="L160" s="93" t="s">
        <v>432</v>
      </c>
      <c r="M160" s="93" t="s">
        <v>30</v>
      </c>
      <c r="N160" s="93" t="s">
        <v>31</v>
      </c>
      <c r="O160" s="93" t="s">
        <v>35</v>
      </c>
      <c r="P160" s="93" t="s">
        <v>35</v>
      </c>
      <c r="Q160" s="93" t="s">
        <v>35</v>
      </c>
      <c r="R160" s="97" t="s">
        <v>35</v>
      </c>
      <c r="S160" s="93" t="s">
        <v>35</v>
      </c>
      <c r="T160" s="98"/>
      <c r="U160" s="1"/>
    </row>
    <row r="161" spans="1:21" x14ac:dyDescent="0.25">
      <c r="A161" s="20"/>
      <c r="B161" s="85">
        <v>145</v>
      </c>
      <c r="C161" s="85" t="s">
        <v>22</v>
      </c>
      <c r="D161" s="86" t="s">
        <v>620</v>
      </c>
      <c r="E161" s="86">
        <v>3</v>
      </c>
      <c r="F161" s="85" t="s">
        <v>455</v>
      </c>
      <c r="G161" s="87" t="s">
        <v>428</v>
      </c>
      <c r="H161" s="88" t="s">
        <v>621</v>
      </c>
      <c r="I161" s="89">
        <v>980000</v>
      </c>
      <c r="J161" s="88" t="s">
        <v>622</v>
      </c>
      <c r="K161" s="86" t="s">
        <v>428</v>
      </c>
      <c r="L161" s="86" t="s">
        <v>432</v>
      </c>
      <c r="M161" s="86" t="s">
        <v>30</v>
      </c>
      <c r="N161" s="86" t="s">
        <v>31</v>
      </c>
      <c r="O161" s="86" t="s">
        <v>66</v>
      </c>
      <c r="P161" s="86" t="s">
        <v>623</v>
      </c>
      <c r="Q161" s="86" t="s">
        <v>624</v>
      </c>
      <c r="R161" s="90">
        <v>45982</v>
      </c>
      <c r="S161" s="86" t="s">
        <v>36</v>
      </c>
      <c r="T161" s="91" t="s">
        <v>625</v>
      </c>
      <c r="U161" s="1"/>
    </row>
    <row r="162" spans="1:21" x14ac:dyDescent="0.25">
      <c r="A162" s="20"/>
      <c r="B162" s="92">
        <v>146</v>
      </c>
      <c r="C162" s="92" t="s">
        <v>22</v>
      </c>
      <c r="D162" s="93" t="s">
        <v>620</v>
      </c>
      <c r="E162" s="93">
        <v>3</v>
      </c>
      <c r="F162" s="92" t="s">
        <v>427</v>
      </c>
      <c r="G162" s="94" t="s">
        <v>428</v>
      </c>
      <c r="H162" s="95" t="s">
        <v>626</v>
      </c>
      <c r="I162" s="96">
        <v>440000</v>
      </c>
      <c r="J162" s="95" t="s">
        <v>627</v>
      </c>
      <c r="K162" s="93" t="s">
        <v>428</v>
      </c>
      <c r="L162" s="93" t="s">
        <v>432</v>
      </c>
      <c r="M162" s="93" t="s">
        <v>30</v>
      </c>
      <c r="N162" s="93" t="s">
        <v>31</v>
      </c>
      <c r="O162" s="93" t="s">
        <v>32</v>
      </c>
      <c r="P162" s="93" t="s">
        <v>628</v>
      </c>
      <c r="Q162" s="93" t="s">
        <v>629</v>
      </c>
      <c r="R162" s="97" t="s">
        <v>35</v>
      </c>
      <c r="S162" s="93" t="s">
        <v>36</v>
      </c>
      <c r="T162" s="98" t="s">
        <v>446</v>
      </c>
      <c r="U162" s="1"/>
    </row>
    <row r="163" spans="1:21" x14ac:dyDescent="0.25">
      <c r="A163" s="20"/>
      <c r="B163" s="85">
        <v>147</v>
      </c>
      <c r="C163" s="85" t="s">
        <v>22</v>
      </c>
      <c r="D163" s="86" t="s">
        <v>620</v>
      </c>
      <c r="E163" s="86">
        <v>3</v>
      </c>
      <c r="F163" s="85" t="s">
        <v>462</v>
      </c>
      <c r="G163" s="87" t="s">
        <v>428</v>
      </c>
      <c r="H163" s="88" t="s">
        <v>630</v>
      </c>
      <c r="I163" s="89">
        <v>700000</v>
      </c>
      <c r="J163" s="88" t="s">
        <v>631</v>
      </c>
      <c r="K163" s="86" t="s">
        <v>428</v>
      </c>
      <c r="L163" s="86" t="s">
        <v>432</v>
      </c>
      <c r="M163" s="86" t="s">
        <v>31</v>
      </c>
      <c r="N163" s="86" t="s">
        <v>31</v>
      </c>
      <c r="O163" s="86" t="s">
        <v>50</v>
      </c>
      <c r="P163" s="86" t="s">
        <v>632</v>
      </c>
      <c r="Q163" s="86"/>
      <c r="R163" s="90">
        <v>45958</v>
      </c>
      <c r="S163" s="86" t="s">
        <v>36</v>
      </c>
      <c r="T163" s="91" t="s">
        <v>446</v>
      </c>
      <c r="U163" s="1"/>
    </row>
    <row r="164" spans="1:21" x14ac:dyDescent="0.25">
      <c r="A164" s="20"/>
      <c r="B164" s="92">
        <v>148</v>
      </c>
      <c r="C164" s="92" t="s">
        <v>22</v>
      </c>
      <c r="D164" s="93" t="s">
        <v>620</v>
      </c>
      <c r="E164" s="93">
        <v>3</v>
      </c>
      <c r="F164" s="92" t="s">
        <v>455</v>
      </c>
      <c r="G164" s="94" t="s">
        <v>428</v>
      </c>
      <c r="H164" s="95" t="s">
        <v>633</v>
      </c>
      <c r="I164" s="96">
        <v>32000</v>
      </c>
      <c r="J164" s="95" t="s">
        <v>631</v>
      </c>
      <c r="K164" s="93" t="s">
        <v>428</v>
      </c>
      <c r="L164" s="93" t="s">
        <v>432</v>
      </c>
      <c r="M164" s="93" t="s">
        <v>30</v>
      </c>
      <c r="N164" s="93" t="s">
        <v>31</v>
      </c>
      <c r="O164" s="93" t="s">
        <v>32</v>
      </c>
      <c r="P164" s="93" t="s">
        <v>634</v>
      </c>
      <c r="Q164" s="93" t="s">
        <v>635</v>
      </c>
      <c r="R164" s="97" t="s">
        <v>35</v>
      </c>
      <c r="S164" s="93" t="s">
        <v>36</v>
      </c>
      <c r="T164" s="98" t="s">
        <v>446</v>
      </c>
      <c r="U164" s="1"/>
    </row>
    <row r="165" spans="1:21" x14ac:dyDescent="0.25">
      <c r="A165" s="20"/>
      <c r="B165" s="85">
        <v>149</v>
      </c>
      <c r="C165" s="85" t="s">
        <v>22</v>
      </c>
      <c r="D165" s="86" t="s">
        <v>620</v>
      </c>
      <c r="E165" s="86">
        <v>3</v>
      </c>
      <c r="F165" s="85" t="s">
        <v>636</v>
      </c>
      <c r="G165" s="87" t="s">
        <v>428</v>
      </c>
      <c r="H165" s="88" t="s">
        <v>637</v>
      </c>
      <c r="I165" s="89">
        <v>24179</v>
      </c>
      <c r="J165" s="88" t="s">
        <v>638</v>
      </c>
      <c r="K165" s="86" t="s">
        <v>428</v>
      </c>
      <c r="L165" s="86" t="s">
        <v>432</v>
      </c>
      <c r="M165" s="86" t="s">
        <v>30</v>
      </c>
      <c r="N165" s="86" t="s">
        <v>31</v>
      </c>
      <c r="O165" s="86" t="s">
        <v>32</v>
      </c>
      <c r="P165" s="86" t="s">
        <v>639</v>
      </c>
      <c r="Q165" s="86" t="s">
        <v>640</v>
      </c>
      <c r="R165" s="90" t="s">
        <v>35</v>
      </c>
      <c r="S165" s="86" t="s">
        <v>56</v>
      </c>
      <c r="T165" s="91" t="s">
        <v>641</v>
      </c>
      <c r="U165" s="1"/>
    </row>
    <row r="166" spans="1:21" x14ac:dyDescent="0.25">
      <c r="A166" s="20"/>
      <c r="B166" s="92">
        <v>150</v>
      </c>
      <c r="C166" s="92" t="s">
        <v>22</v>
      </c>
      <c r="D166" s="93" t="s">
        <v>620</v>
      </c>
      <c r="E166" s="93">
        <v>3</v>
      </c>
      <c r="F166" s="92" t="s">
        <v>427</v>
      </c>
      <c r="G166" s="94" t="s">
        <v>428</v>
      </c>
      <c r="H166" s="95" t="s">
        <v>642</v>
      </c>
      <c r="I166" s="96">
        <v>500000</v>
      </c>
      <c r="J166" s="95" t="s">
        <v>643</v>
      </c>
      <c r="K166" s="93" t="s">
        <v>428</v>
      </c>
      <c r="L166" s="93" t="s">
        <v>432</v>
      </c>
      <c r="M166" s="93" t="s">
        <v>31</v>
      </c>
      <c r="N166" s="93" t="s">
        <v>31</v>
      </c>
      <c r="O166" s="93" t="s">
        <v>50</v>
      </c>
      <c r="P166" s="93" t="s">
        <v>51</v>
      </c>
      <c r="Q166" s="93"/>
      <c r="R166" s="97">
        <v>45928</v>
      </c>
      <c r="S166" s="93" t="s">
        <v>36</v>
      </c>
      <c r="T166" s="98" t="s">
        <v>625</v>
      </c>
      <c r="U166" s="1"/>
    </row>
    <row r="167" spans="1:21" x14ac:dyDescent="0.25">
      <c r="A167" s="20"/>
      <c r="B167" s="85">
        <v>151</v>
      </c>
      <c r="C167" s="85" t="s">
        <v>22</v>
      </c>
      <c r="D167" s="86" t="s">
        <v>620</v>
      </c>
      <c r="E167" s="86">
        <v>3</v>
      </c>
      <c r="F167" s="85" t="s">
        <v>427</v>
      </c>
      <c r="G167" s="87" t="s">
        <v>428</v>
      </c>
      <c r="H167" s="88" t="s">
        <v>644</v>
      </c>
      <c r="I167" s="89">
        <v>200000</v>
      </c>
      <c r="J167" s="88" t="s">
        <v>645</v>
      </c>
      <c r="K167" s="86" t="s">
        <v>428</v>
      </c>
      <c r="L167" s="86" t="s">
        <v>432</v>
      </c>
      <c r="M167" s="86" t="s">
        <v>31</v>
      </c>
      <c r="N167" s="86" t="s">
        <v>31</v>
      </c>
      <c r="O167" s="86" t="s">
        <v>50</v>
      </c>
      <c r="P167" s="86" t="s">
        <v>51</v>
      </c>
      <c r="Q167" s="86"/>
      <c r="R167" s="90">
        <v>45818</v>
      </c>
      <c r="S167" s="86" t="s">
        <v>36</v>
      </c>
      <c r="T167" s="91" t="s">
        <v>625</v>
      </c>
      <c r="U167" s="1"/>
    </row>
    <row r="168" spans="1:21" x14ac:dyDescent="0.25">
      <c r="A168" s="20"/>
      <c r="B168" s="92">
        <v>152</v>
      </c>
      <c r="C168" s="92" t="s">
        <v>22</v>
      </c>
      <c r="D168" s="93" t="s">
        <v>620</v>
      </c>
      <c r="E168" s="93">
        <v>3</v>
      </c>
      <c r="F168" s="92" t="s">
        <v>427</v>
      </c>
      <c r="G168" s="94" t="s">
        <v>428</v>
      </c>
      <c r="H168" s="95" t="s">
        <v>646</v>
      </c>
      <c r="I168" s="96">
        <v>1300000</v>
      </c>
      <c r="J168" s="95" t="s">
        <v>647</v>
      </c>
      <c r="K168" s="93" t="s">
        <v>428</v>
      </c>
      <c r="L168" s="93" t="s">
        <v>432</v>
      </c>
      <c r="M168" s="93" t="s">
        <v>30</v>
      </c>
      <c r="N168" s="93" t="s">
        <v>31</v>
      </c>
      <c r="O168" s="93" t="s">
        <v>66</v>
      </c>
      <c r="P168" s="93" t="s">
        <v>648</v>
      </c>
      <c r="Q168" s="93" t="s">
        <v>649</v>
      </c>
      <c r="R168" s="97">
        <v>45797</v>
      </c>
      <c r="S168" s="93" t="s">
        <v>36</v>
      </c>
      <c r="T168" s="98" t="s">
        <v>625</v>
      </c>
      <c r="U168" s="1"/>
    </row>
    <row r="169" spans="1:21" x14ac:dyDescent="0.25">
      <c r="A169" s="20"/>
      <c r="B169" s="85">
        <v>153</v>
      </c>
      <c r="C169" s="85" t="s">
        <v>22</v>
      </c>
      <c r="D169" s="86" t="s">
        <v>620</v>
      </c>
      <c r="E169" s="86">
        <v>3</v>
      </c>
      <c r="F169" s="85" t="s">
        <v>427</v>
      </c>
      <c r="G169" s="87" t="s">
        <v>428</v>
      </c>
      <c r="H169" s="88" t="s">
        <v>650</v>
      </c>
      <c r="I169" s="89">
        <v>40000</v>
      </c>
      <c r="J169" s="88" t="s">
        <v>651</v>
      </c>
      <c r="K169" s="86" t="s">
        <v>428</v>
      </c>
      <c r="L169" s="86" t="s">
        <v>432</v>
      </c>
      <c r="M169" s="86" t="s">
        <v>31</v>
      </c>
      <c r="N169" s="86" t="s">
        <v>31</v>
      </c>
      <c r="O169" s="86" t="s">
        <v>50</v>
      </c>
      <c r="P169" s="86" t="s">
        <v>51</v>
      </c>
      <c r="Q169" s="86"/>
      <c r="R169" s="90">
        <v>45958</v>
      </c>
      <c r="S169" s="86" t="s">
        <v>36</v>
      </c>
      <c r="T169" s="91" t="s">
        <v>652</v>
      </c>
      <c r="U169" s="1"/>
    </row>
    <row r="170" spans="1:21" x14ac:dyDescent="0.25">
      <c r="A170" s="20"/>
      <c r="B170" s="73">
        <v>154</v>
      </c>
      <c r="C170" s="73" t="s">
        <v>22</v>
      </c>
      <c r="D170" s="74" t="s">
        <v>653</v>
      </c>
      <c r="E170" s="74">
        <v>3</v>
      </c>
      <c r="F170" s="73" t="s">
        <v>654</v>
      </c>
      <c r="G170" s="75" t="s">
        <v>655</v>
      </c>
      <c r="H170" s="76" t="s">
        <v>656</v>
      </c>
      <c r="I170" s="77">
        <v>1674110.4883538182</v>
      </c>
      <c r="J170" s="76" t="s">
        <v>657</v>
      </c>
      <c r="K170" s="74" t="s">
        <v>35</v>
      </c>
      <c r="L170" s="74" t="s">
        <v>658</v>
      </c>
      <c r="M170" s="74" t="s">
        <v>30</v>
      </c>
      <c r="N170" s="74" t="s">
        <v>30</v>
      </c>
      <c r="O170" s="74" t="s">
        <v>32</v>
      </c>
      <c r="P170" s="74" t="s">
        <v>659</v>
      </c>
      <c r="Q170" s="74"/>
      <c r="R170" s="84" t="s">
        <v>35</v>
      </c>
      <c r="S170" s="74" t="s">
        <v>36</v>
      </c>
      <c r="T170" s="73" t="s">
        <v>660</v>
      </c>
      <c r="U170" s="1"/>
    </row>
    <row r="171" spans="1:21" x14ac:dyDescent="0.25">
      <c r="A171" s="20"/>
      <c r="B171" s="78">
        <v>155</v>
      </c>
      <c r="C171" s="78" t="s">
        <v>22</v>
      </c>
      <c r="D171" s="79" t="s">
        <v>653</v>
      </c>
      <c r="E171" s="79">
        <v>3</v>
      </c>
      <c r="F171" s="78" t="s">
        <v>202</v>
      </c>
      <c r="G171" s="80" t="s">
        <v>655</v>
      </c>
      <c r="H171" s="81" t="s">
        <v>661</v>
      </c>
      <c r="I171" s="82">
        <v>286349.63598469045</v>
      </c>
      <c r="J171" s="81" t="s">
        <v>662</v>
      </c>
      <c r="K171" s="79" t="s">
        <v>35</v>
      </c>
      <c r="L171" s="79" t="s">
        <v>658</v>
      </c>
      <c r="M171" s="79" t="s">
        <v>30</v>
      </c>
      <c r="N171" s="79" t="s">
        <v>30</v>
      </c>
      <c r="O171" s="79" t="s">
        <v>66</v>
      </c>
      <c r="P171" s="79" t="s">
        <v>51</v>
      </c>
      <c r="Q171" s="79"/>
      <c r="R171" s="83">
        <v>45870</v>
      </c>
      <c r="S171" s="79" t="s">
        <v>107</v>
      </c>
      <c r="T171" s="78" t="s">
        <v>663</v>
      </c>
      <c r="U171" s="1"/>
    </row>
    <row r="172" spans="1:21" x14ac:dyDescent="0.25">
      <c r="A172" s="20"/>
      <c r="B172" s="73">
        <v>156</v>
      </c>
      <c r="C172" s="73" t="s">
        <v>22</v>
      </c>
      <c r="D172" s="74" t="s">
        <v>653</v>
      </c>
      <c r="E172" s="74">
        <v>3</v>
      </c>
      <c r="F172" s="73" t="s">
        <v>202</v>
      </c>
      <c r="G172" s="75" t="s">
        <v>655</v>
      </c>
      <c r="H172" s="76" t="s">
        <v>664</v>
      </c>
      <c r="I172" s="77">
        <v>308.08227655613371</v>
      </c>
      <c r="J172" s="76" t="s">
        <v>665</v>
      </c>
      <c r="K172" s="74" t="s">
        <v>35</v>
      </c>
      <c r="L172" s="74" t="s">
        <v>658</v>
      </c>
      <c r="M172" s="74" t="s">
        <v>30</v>
      </c>
      <c r="N172" s="74" t="s">
        <v>30</v>
      </c>
      <c r="O172" s="74" t="s">
        <v>66</v>
      </c>
      <c r="P172" s="74" t="s">
        <v>666</v>
      </c>
      <c r="Q172" s="74"/>
      <c r="R172" s="84">
        <v>45870</v>
      </c>
      <c r="S172" s="74" t="s">
        <v>56</v>
      </c>
      <c r="T172" s="73" t="s">
        <v>663</v>
      </c>
      <c r="U172" s="1"/>
    </row>
    <row r="173" spans="1:21" x14ac:dyDescent="0.25">
      <c r="A173" s="20"/>
      <c r="B173" s="78">
        <v>157</v>
      </c>
      <c r="C173" s="78" t="s">
        <v>22</v>
      </c>
      <c r="D173" s="79" t="s">
        <v>653</v>
      </c>
      <c r="E173" s="79">
        <v>3</v>
      </c>
      <c r="F173" s="78" t="s">
        <v>667</v>
      </c>
      <c r="G173" s="80" t="s">
        <v>655</v>
      </c>
      <c r="H173" s="81" t="s">
        <v>668</v>
      </c>
      <c r="I173" s="82">
        <v>39231.79338493527</v>
      </c>
      <c r="J173" s="81" t="s">
        <v>669</v>
      </c>
      <c r="K173" s="79" t="s">
        <v>35</v>
      </c>
      <c r="L173" s="79" t="s">
        <v>670</v>
      </c>
      <c r="M173" s="79" t="s">
        <v>30</v>
      </c>
      <c r="N173" s="79" t="s">
        <v>30</v>
      </c>
      <c r="O173" s="79" t="s">
        <v>66</v>
      </c>
      <c r="P173" s="79" t="s">
        <v>671</v>
      </c>
      <c r="Q173" s="79" t="s">
        <v>672</v>
      </c>
      <c r="R173" s="83">
        <v>45696</v>
      </c>
      <c r="S173" s="79" t="s">
        <v>56</v>
      </c>
      <c r="T173" s="78" t="s">
        <v>101</v>
      </c>
      <c r="U173" s="1"/>
    </row>
    <row r="174" spans="1:21" x14ac:dyDescent="0.25">
      <c r="A174" s="20"/>
      <c r="B174" s="73">
        <v>158</v>
      </c>
      <c r="C174" s="73" t="s">
        <v>22</v>
      </c>
      <c r="D174" s="74" t="s">
        <v>673</v>
      </c>
      <c r="E174" s="74">
        <v>3</v>
      </c>
      <c r="F174" s="73" t="s">
        <v>674</v>
      </c>
      <c r="G174" s="75" t="s">
        <v>675</v>
      </c>
      <c r="H174" s="76" t="s">
        <v>676</v>
      </c>
      <c r="I174" s="77">
        <v>472683.96</v>
      </c>
      <c r="J174" s="76" t="s">
        <v>677</v>
      </c>
      <c r="K174" s="74" t="s">
        <v>35</v>
      </c>
      <c r="L174" s="74" t="s">
        <v>405</v>
      </c>
      <c r="M174" s="74" t="s">
        <v>30</v>
      </c>
      <c r="N174" s="74" t="s">
        <v>30</v>
      </c>
      <c r="O174" s="74" t="s">
        <v>35</v>
      </c>
      <c r="P174" s="74" t="s">
        <v>35</v>
      </c>
      <c r="Q174" s="74" t="s">
        <v>35</v>
      </c>
      <c r="R174" s="84" t="s">
        <v>35</v>
      </c>
      <c r="S174" s="74" t="s">
        <v>35</v>
      </c>
      <c r="T174" s="73" t="s">
        <v>47</v>
      </c>
      <c r="U174" s="1"/>
    </row>
    <row r="175" spans="1:21" x14ac:dyDescent="0.25">
      <c r="A175" s="20"/>
      <c r="B175" s="78">
        <v>159</v>
      </c>
      <c r="C175" s="78" t="s">
        <v>22</v>
      </c>
      <c r="D175" s="79" t="s">
        <v>673</v>
      </c>
      <c r="E175" s="79">
        <v>3</v>
      </c>
      <c r="F175" s="78" t="s">
        <v>44</v>
      </c>
      <c r="G175" s="80" t="s">
        <v>675</v>
      </c>
      <c r="H175" s="81" t="s">
        <v>678</v>
      </c>
      <c r="I175" s="82">
        <v>220000</v>
      </c>
      <c r="J175" s="81" t="s">
        <v>679</v>
      </c>
      <c r="K175" s="79" t="s">
        <v>35</v>
      </c>
      <c r="L175" s="79" t="s">
        <v>405</v>
      </c>
      <c r="M175" s="79" t="s">
        <v>30</v>
      </c>
      <c r="N175" s="79" t="s">
        <v>30</v>
      </c>
      <c r="O175" s="79" t="s">
        <v>35</v>
      </c>
      <c r="P175" s="79" t="s">
        <v>35</v>
      </c>
      <c r="Q175" s="79" t="s">
        <v>35</v>
      </c>
      <c r="R175" s="83" t="s">
        <v>35</v>
      </c>
      <c r="S175" s="79" t="s">
        <v>35</v>
      </c>
      <c r="T175" s="78" t="s">
        <v>47</v>
      </c>
      <c r="U175" s="1"/>
    </row>
    <row r="176" spans="1:21" x14ac:dyDescent="0.25">
      <c r="A176" s="20"/>
      <c r="B176" s="73">
        <v>160</v>
      </c>
      <c r="C176" s="73" t="s">
        <v>22</v>
      </c>
      <c r="D176" s="74" t="s">
        <v>673</v>
      </c>
      <c r="E176" s="74">
        <v>3</v>
      </c>
      <c r="F176" s="73" t="s">
        <v>674</v>
      </c>
      <c r="G176" s="75" t="s">
        <v>675</v>
      </c>
      <c r="H176" s="76" t="s">
        <v>680</v>
      </c>
      <c r="I176" s="77">
        <v>168480</v>
      </c>
      <c r="J176" s="76" t="s">
        <v>681</v>
      </c>
      <c r="K176" s="74" t="s">
        <v>35</v>
      </c>
      <c r="L176" s="74" t="s">
        <v>405</v>
      </c>
      <c r="M176" s="74" t="s">
        <v>30</v>
      </c>
      <c r="N176" s="74" t="s">
        <v>30</v>
      </c>
      <c r="O176" s="74" t="s">
        <v>35</v>
      </c>
      <c r="P176" s="74" t="s">
        <v>35</v>
      </c>
      <c r="Q176" s="74" t="s">
        <v>35</v>
      </c>
      <c r="R176" s="84" t="s">
        <v>35</v>
      </c>
      <c r="S176" s="74" t="s">
        <v>35</v>
      </c>
      <c r="T176" s="73"/>
      <c r="U176" s="1"/>
    </row>
    <row r="177" spans="1:21" x14ac:dyDescent="0.25">
      <c r="A177" s="20"/>
      <c r="B177" s="78">
        <v>161</v>
      </c>
      <c r="C177" s="78" t="s">
        <v>22</v>
      </c>
      <c r="D177" s="79" t="s">
        <v>673</v>
      </c>
      <c r="E177" s="79">
        <v>3</v>
      </c>
      <c r="F177" s="78" t="s">
        <v>44</v>
      </c>
      <c r="G177" s="80" t="s">
        <v>675</v>
      </c>
      <c r="H177" s="81" t="s">
        <v>682</v>
      </c>
      <c r="I177" s="82">
        <v>100000</v>
      </c>
      <c r="J177" s="81" t="s">
        <v>683</v>
      </c>
      <c r="K177" s="79" t="s">
        <v>35</v>
      </c>
      <c r="L177" s="79" t="s">
        <v>405</v>
      </c>
      <c r="M177" s="79" t="s">
        <v>30</v>
      </c>
      <c r="N177" s="79" t="s">
        <v>30</v>
      </c>
      <c r="O177" s="79" t="s">
        <v>35</v>
      </c>
      <c r="P177" s="79" t="s">
        <v>35</v>
      </c>
      <c r="Q177" s="79" t="s">
        <v>35</v>
      </c>
      <c r="R177" s="83" t="s">
        <v>35</v>
      </c>
      <c r="S177" s="79" t="s">
        <v>35</v>
      </c>
      <c r="T177" s="78" t="s">
        <v>47</v>
      </c>
      <c r="U177" s="1"/>
    </row>
    <row r="178" spans="1:21" x14ac:dyDescent="0.25">
      <c r="A178" s="20"/>
      <c r="B178" s="73">
        <v>162</v>
      </c>
      <c r="C178" s="73" t="s">
        <v>22</v>
      </c>
      <c r="D178" s="74" t="s">
        <v>673</v>
      </c>
      <c r="E178" s="74">
        <v>3</v>
      </c>
      <c r="F178" s="73" t="s">
        <v>674</v>
      </c>
      <c r="G178" s="75" t="s">
        <v>675</v>
      </c>
      <c r="H178" s="76" t="s">
        <v>684</v>
      </c>
      <c r="I178" s="77">
        <v>25000</v>
      </c>
      <c r="J178" s="76" t="s">
        <v>685</v>
      </c>
      <c r="K178" s="74" t="s">
        <v>35</v>
      </c>
      <c r="L178" s="74" t="s">
        <v>405</v>
      </c>
      <c r="M178" s="74" t="s">
        <v>30</v>
      </c>
      <c r="N178" s="74" t="s">
        <v>30</v>
      </c>
      <c r="O178" s="74" t="s">
        <v>35</v>
      </c>
      <c r="P178" s="74" t="s">
        <v>35</v>
      </c>
      <c r="Q178" s="74" t="s">
        <v>35</v>
      </c>
      <c r="R178" s="84" t="s">
        <v>35</v>
      </c>
      <c r="S178" s="74" t="s">
        <v>35</v>
      </c>
      <c r="T178" s="73" t="s">
        <v>47</v>
      </c>
      <c r="U178" s="1"/>
    </row>
    <row r="179" spans="1:21" x14ac:dyDescent="0.25">
      <c r="A179" s="20"/>
      <c r="B179" s="78">
        <v>163</v>
      </c>
      <c r="C179" s="78" t="s">
        <v>22</v>
      </c>
      <c r="D179" s="79" t="s">
        <v>673</v>
      </c>
      <c r="E179" s="79">
        <v>3</v>
      </c>
      <c r="F179" s="78" t="s">
        <v>674</v>
      </c>
      <c r="G179" s="80" t="s">
        <v>675</v>
      </c>
      <c r="H179" s="81" t="s">
        <v>686</v>
      </c>
      <c r="I179" s="82">
        <v>13836.04</v>
      </c>
      <c r="J179" s="81" t="s">
        <v>687</v>
      </c>
      <c r="K179" s="79" t="s">
        <v>35</v>
      </c>
      <c r="L179" s="79" t="s">
        <v>405</v>
      </c>
      <c r="M179" s="79" t="s">
        <v>688</v>
      </c>
      <c r="N179" s="79" t="s">
        <v>30</v>
      </c>
      <c r="O179" s="79" t="s">
        <v>35</v>
      </c>
      <c r="P179" s="79" t="s">
        <v>689</v>
      </c>
      <c r="Q179" s="79" t="s">
        <v>35</v>
      </c>
      <c r="R179" s="83" t="s">
        <v>35</v>
      </c>
      <c r="S179" s="79" t="s">
        <v>35</v>
      </c>
      <c r="T179" s="78" t="s">
        <v>47</v>
      </c>
      <c r="U179" s="1"/>
    </row>
    <row r="180" spans="1:21" x14ac:dyDescent="0.25">
      <c r="A180" s="20"/>
      <c r="B180" s="73">
        <v>164</v>
      </c>
      <c r="C180" s="73" t="s">
        <v>690</v>
      </c>
      <c r="D180" s="74" t="s">
        <v>691</v>
      </c>
      <c r="E180" s="74">
        <v>3</v>
      </c>
      <c r="F180" s="73" t="s">
        <v>692</v>
      </c>
      <c r="G180" s="75" t="s">
        <v>675</v>
      </c>
      <c r="H180" s="76" t="s">
        <v>693</v>
      </c>
      <c r="I180" s="77">
        <v>99000</v>
      </c>
      <c r="J180" s="76" t="s">
        <v>694</v>
      </c>
      <c r="K180" s="74" t="s">
        <v>35</v>
      </c>
      <c r="L180" s="74" t="s">
        <v>405</v>
      </c>
      <c r="M180" s="74" t="s">
        <v>30</v>
      </c>
      <c r="N180" s="74" t="s">
        <v>31</v>
      </c>
      <c r="O180" s="74" t="s">
        <v>35</v>
      </c>
      <c r="P180" s="74" t="s">
        <v>35</v>
      </c>
      <c r="Q180" s="74" t="s">
        <v>35</v>
      </c>
      <c r="R180" s="84" t="s">
        <v>35</v>
      </c>
      <c r="S180" s="74" t="s">
        <v>35</v>
      </c>
      <c r="T180" s="73"/>
      <c r="U180" s="1"/>
    </row>
    <row r="181" spans="1:21" x14ac:dyDescent="0.25">
      <c r="A181" s="20"/>
      <c r="B181" s="78">
        <v>165</v>
      </c>
      <c r="C181" s="78" t="s">
        <v>690</v>
      </c>
      <c r="D181" s="79" t="s">
        <v>695</v>
      </c>
      <c r="E181" s="79">
        <v>3</v>
      </c>
      <c r="F181" s="78" t="s">
        <v>696</v>
      </c>
      <c r="G181" s="80" t="s">
        <v>675</v>
      </c>
      <c r="H181" s="81" t="s">
        <v>697</v>
      </c>
      <c r="I181" s="82">
        <v>400000</v>
      </c>
      <c r="J181" s="81" t="s">
        <v>698</v>
      </c>
      <c r="K181" s="79" t="s">
        <v>35</v>
      </c>
      <c r="L181" s="79" t="s">
        <v>405</v>
      </c>
      <c r="M181" s="79" t="s">
        <v>30</v>
      </c>
      <c r="N181" s="79" t="s">
        <v>31</v>
      </c>
      <c r="O181" s="79" t="s">
        <v>35</v>
      </c>
      <c r="P181" s="79" t="s">
        <v>35</v>
      </c>
      <c r="Q181" s="79" t="s">
        <v>35</v>
      </c>
      <c r="R181" s="83" t="s">
        <v>35</v>
      </c>
      <c r="S181" s="79" t="s">
        <v>35</v>
      </c>
      <c r="T181" s="78"/>
      <c r="U181" s="1"/>
    </row>
    <row r="182" spans="1:21" x14ac:dyDescent="0.25">
      <c r="A182" s="20"/>
      <c r="B182" s="73">
        <v>166</v>
      </c>
      <c r="C182" s="73" t="s">
        <v>22</v>
      </c>
      <c r="D182" s="74" t="s">
        <v>699</v>
      </c>
      <c r="E182" s="74">
        <v>3</v>
      </c>
      <c r="F182" s="73" t="s">
        <v>44</v>
      </c>
      <c r="G182" s="75" t="s">
        <v>700</v>
      </c>
      <c r="H182" s="76" t="s">
        <v>701</v>
      </c>
      <c r="I182" s="77">
        <f>610146-50000</f>
        <v>560146</v>
      </c>
      <c r="J182" s="76" t="s">
        <v>702</v>
      </c>
      <c r="K182" s="74" t="s">
        <v>35</v>
      </c>
      <c r="L182" s="74" t="s">
        <v>703</v>
      </c>
      <c r="M182" s="74" t="s">
        <v>31</v>
      </c>
      <c r="N182" s="74" t="s">
        <v>30</v>
      </c>
      <c r="O182" s="74" t="s">
        <v>35</v>
      </c>
      <c r="P182" s="74" t="s">
        <v>35</v>
      </c>
      <c r="Q182" s="74" t="s">
        <v>35</v>
      </c>
      <c r="R182" s="84" t="s">
        <v>35</v>
      </c>
      <c r="S182" s="74" t="s">
        <v>35</v>
      </c>
      <c r="T182" s="73" t="s">
        <v>704</v>
      </c>
      <c r="U182" s="1"/>
    </row>
    <row r="183" spans="1:21" x14ac:dyDescent="0.25">
      <c r="A183" s="20"/>
      <c r="B183" s="78">
        <v>167</v>
      </c>
      <c r="C183" s="78" t="s">
        <v>22</v>
      </c>
      <c r="D183" s="79" t="s">
        <v>699</v>
      </c>
      <c r="E183" s="79">
        <v>3</v>
      </c>
      <c r="F183" s="78" t="s">
        <v>44</v>
      </c>
      <c r="G183" s="80" t="s">
        <v>700</v>
      </c>
      <c r="H183" s="81" t="s">
        <v>705</v>
      </c>
      <c r="I183" s="82">
        <f>225979.94-16909.94</f>
        <v>209070</v>
      </c>
      <c r="J183" s="81" t="s">
        <v>706</v>
      </c>
      <c r="K183" s="79" t="s">
        <v>35</v>
      </c>
      <c r="L183" s="79" t="s">
        <v>703</v>
      </c>
      <c r="M183" s="79" t="s">
        <v>31</v>
      </c>
      <c r="N183" s="79" t="s">
        <v>30</v>
      </c>
      <c r="O183" s="79" t="s">
        <v>35</v>
      </c>
      <c r="P183" s="79" t="s">
        <v>35</v>
      </c>
      <c r="Q183" s="79" t="s">
        <v>35</v>
      </c>
      <c r="R183" s="83" t="s">
        <v>35</v>
      </c>
      <c r="S183" s="79" t="s">
        <v>35</v>
      </c>
      <c r="T183" s="78" t="s">
        <v>47</v>
      </c>
      <c r="U183" s="1"/>
    </row>
    <row r="184" spans="1:21" x14ac:dyDescent="0.25">
      <c r="A184" s="20"/>
      <c r="B184" s="73">
        <v>168</v>
      </c>
      <c r="C184" s="73" t="s">
        <v>22</v>
      </c>
      <c r="D184" s="74" t="s">
        <v>699</v>
      </c>
      <c r="E184" s="74">
        <v>3</v>
      </c>
      <c r="F184" s="73" t="s">
        <v>44</v>
      </c>
      <c r="G184" s="75" t="s">
        <v>700</v>
      </c>
      <c r="H184" s="76" t="s">
        <v>707</v>
      </c>
      <c r="I184" s="77">
        <f>180784-50000</f>
        <v>130784</v>
      </c>
      <c r="J184" s="76" t="s">
        <v>708</v>
      </c>
      <c r="K184" s="74" t="s">
        <v>35</v>
      </c>
      <c r="L184" s="74" t="s">
        <v>703</v>
      </c>
      <c r="M184" s="74" t="s">
        <v>31</v>
      </c>
      <c r="N184" s="74" t="s">
        <v>30</v>
      </c>
      <c r="O184" s="74" t="s">
        <v>35</v>
      </c>
      <c r="P184" s="74" t="s">
        <v>35</v>
      </c>
      <c r="Q184" s="74" t="s">
        <v>35</v>
      </c>
      <c r="R184" s="84" t="s">
        <v>35</v>
      </c>
      <c r="S184" s="74" t="s">
        <v>35</v>
      </c>
      <c r="T184" s="73" t="s">
        <v>704</v>
      </c>
      <c r="U184" s="1"/>
    </row>
    <row r="185" spans="1:21" x14ac:dyDescent="0.25">
      <c r="A185" s="20"/>
      <c r="B185" s="78">
        <v>169.1</v>
      </c>
      <c r="C185" s="78" t="s">
        <v>22</v>
      </c>
      <c r="D185" s="79" t="s">
        <v>709</v>
      </c>
      <c r="E185" s="79">
        <v>3</v>
      </c>
      <c r="F185" s="78" t="s">
        <v>90</v>
      </c>
      <c r="G185" s="80" t="s">
        <v>710</v>
      </c>
      <c r="H185" s="81" t="s">
        <v>711</v>
      </c>
      <c r="I185" s="82">
        <v>535849.1</v>
      </c>
      <c r="J185" s="81" t="s">
        <v>712</v>
      </c>
      <c r="K185" s="79" t="s">
        <v>35</v>
      </c>
      <c r="L185" s="79" t="s">
        <v>29</v>
      </c>
      <c r="M185" s="79" t="s">
        <v>30</v>
      </c>
      <c r="N185" s="79" t="s">
        <v>31</v>
      </c>
      <c r="O185" s="79" t="s">
        <v>66</v>
      </c>
      <c r="P185" s="79" t="s">
        <v>713</v>
      </c>
      <c r="Q185" s="79" t="s">
        <v>714</v>
      </c>
      <c r="R185" s="83">
        <v>45702</v>
      </c>
      <c r="S185" s="79" t="s">
        <v>36</v>
      </c>
      <c r="T185" s="78" t="s">
        <v>96</v>
      </c>
      <c r="U185" s="1"/>
    </row>
    <row r="186" spans="1:21" x14ac:dyDescent="0.25">
      <c r="A186" s="20"/>
      <c r="B186" s="73">
        <v>169.2</v>
      </c>
      <c r="C186" s="73" t="s">
        <v>22</v>
      </c>
      <c r="D186" s="74" t="s">
        <v>709</v>
      </c>
      <c r="E186" s="74">
        <v>3</v>
      </c>
      <c r="F186" s="73" t="s">
        <v>316</v>
      </c>
      <c r="G186" s="75" t="s">
        <v>710</v>
      </c>
      <c r="H186" s="76" t="s">
        <v>715</v>
      </c>
      <c r="I186" s="77">
        <f>6139353.9+78528+157321.1</f>
        <v>6375203</v>
      </c>
      <c r="J186" s="76" t="s">
        <v>712</v>
      </c>
      <c r="K186" s="74" t="s">
        <v>35</v>
      </c>
      <c r="L186" s="74" t="s">
        <v>29</v>
      </c>
      <c r="M186" s="74" t="s">
        <v>30</v>
      </c>
      <c r="N186" s="74" t="s">
        <v>31</v>
      </c>
      <c r="O186" s="74" t="s">
        <v>50</v>
      </c>
      <c r="P186" s="74" t="s">
        <v>716</v>
      </c>
      <c r="Q186" s="74"/>
      <c r="R186" s="84">
        <v>46068</v>
      </c>
      <c r="S186" s="74" t="s">
        <v>36</v>
      </c>
      <c r="T186" s="73" t="s">
        <v>96</v>
      </c>
      <c r="U186" s="1"/>
    </row>
    <row r="187" spans="1:21" x14ac:dyDescent="0.25">
      <c r="A187" s="20"/>
      <c r="B187" s="78">
        <v>170</v>
      </c>
      <c r="C187" s="78" t="s">
        <v>22</v>
      </c>
      <c r="D187" s="79" t="s">
        <v>709</v>
      </c>
      <c r="E187" s="79">
        <v>3</v>
      </c>
      <c r="F187" s="78" t="s">
        <v>90</v>
      </c>
      <c r="G187" s="80" t="s">
        <v>710</v>
      </c>
      <c r="H187" s="81" t="s">
        <v>717</v>
      </c>
      <c r="I187" s="82">
        <f>1616688</f>
        <v>1616688</v>
      </c>
      <c r="J187" s="81" t="s">
        <v>718</v>
      </c>
      <c r="K187" s="79" t="s">
        <v>35</v>
      </c>
      <c r="L187" s="79" t="s">
        <v>29</v>
      </c>
      <c r="M187" s="79" t="s">
        <v>30</v>
      </c>
      <c r="N187" s="79" t="s">
        <v>31</v>
      </c>
      <c r="O187" s="79" t="s">
        <v>66</v>
      </c>
      <c r="P187" s="79" t="s">
        <v>719</v>
      </c>
      <c r="Q187" s="79" t="s">
        <v>720</v>
      </c>
      <c r="R187" s="83">
        <v>45689</v>
      </c>
      <c r="S187" s="79" t="s">
        <v>36</v>
      </c>
      <c r="T187" s="78" t="s">
        <v>96</v>
      </c>
      <c r="U187" s="1"/>
    </row>
    <row r="188" spans="1:21" x14ac:dyDescent="0.25">
      <c r="A188" s="20"/>
      <c r="B188" s="73">
        <v>171</v>
      </c>
      <c r="C188" s="73" t="s">
        <v>22</v>
      </c>
      <c r="D188" s="74" t="s">
        <v>709</v>
      </c>
      <c r="E188" s="74">
        <v>3</v>
      </c>
      <c r="F188" s="73" t="s">
        <v>721</v>
      </c>
      <c r="G188" s="75" t="s">
        <v>710</v>
      </c>
      <c r="H188" s="76" t="s">
        <v>722</v>
      </c>
      <c r="I188" s="77">
        <v>35280</v>
      </c>
      <c r="J188" s="76" t="s">
        <v>723</v>
      </c>
      <c r="K188" s="74" t="s">
        <v>35</v>
      </c>
      <c r="L188" s="74" t="s">
        <v>29</v>
      </c>
      <c r="M188" s="74" t="s">
        <v>30</v>
      </c>
      <c r="N188" s="74" t="s">
        <v>31</v>
      </c>
      <c r="O188" s="74" t="s">
        <v>66</v>
      </c>
      <c r="P188" s="74" t="s">
        <v>724</v>
      </c>
      <c r="Q188" s="74" t="s">
        <v>725</v>
      </c>
      <c r="R188" s="84">
        <v>45823</v>
      </c>
      <c r="S188" s="74" t="s">
        <v>107</v>
      </c>
      <c r="T188" s="73" t="s">
        <v>726</v>
      </c>
      <c r="U188" s="1"/>
    </row>
    <row r="189" spans="1:21" x14ac:dyDescent="0.25">
      <c r="A189" s="20"/>
      <c r="B189" s="78">
        <v>172</v>
      </c>
      <c r="C189" s="78" t="s">
        <v>22</v>
      </c>
      <c r="D189" s="79" t="s">
        <v>709</v>
      </c>
      <c r="E189" s="79">
        <v>3</v>
      </c>
      <c r="F189" s="78" t="s">
        <v>727</v>
      </c>
      <c r="G189" s="80" t="s">
        <v>710</v>
      </c>
      <c r="H189" s="81" t="s">
        <v>728</v>
      </c>
      <c r="I189" s="82">
        <f>354712-80000+194.46+116848</f>
        <v>391754.46</v>
      </c>
      <c r="J189" s="81" t="s">
        <v>729</v>
      </c>
      <c r="K189" s="79" t="s">
        <v>35</v>
      </c>
      <c r="L189" s="79" t="s">
        <v>730</v>
      </c>
      <c r="M189" s="79" t="s">
        <v>30</v>
      </c>
      <c r="N189" s="79" t="s">
        <v>31</v>
      </c>
      <c r="O189" s="79" t="s">
        <v>66</v>
      </c>
      <c r="P189" s="79" t="s">
        <v>731</v>
      </c>
      <c r="Q189" s="79"/>
      <c r="R189" s="83">
        <v>45961</v>
      </c>
      <c r="S189" s="79" t="s">
        <v>36</v>
      </c>
      <c r="T189" s="78" t="s">
        <v>732</v>
      </c>
      <c r="U189" s="1"/>
    </row>
    <row r="190" spans="1:21" x14ac:dyDescent="0.25">
      <c r="A190" s="20"/>
      <c r="B190" s="73">
        <v>173</v>
      </c>
      <c r="C190" s="73" t="s">
        <v>22</v>
      </c>
      <c r="D190" s="74" t="s">
        <v>709</v>
      </c>
      <c r="E190" s="74">
        <v>3</v>
      </c>
      <c r="F190" s="73" t="s">
        <v>727</v>
      </c>
      <c r="G190" s="75" t="s">
        <v>710</v>
      </c>
      <c r="H190" s="76" t="s">
        <v>733</v>
      </c>
      <c r="I190" s="77">
        <f>173260+55468</f>
        <v>228728</v>
      </c>
      <c r="J190" s="76" t="s">
        <v>734</v>
      </c>
      <c r="K190" s="74" t="s">
        <v>35</v>
      </c>
      <c r="L190" s="74" t="s">
        <v>730</v>
      </c>
      <c r="M190" s="74" t="s">
        <v>30</v>
      </c>
      <c r="N190" s="74" t="s">
        <v>31</v>
      </c>
      <c r="O190" s="74" t="s">
        <v>66</v>
      </c>
      <c r="P190" s="74" t="s">
        <v>735</v>
      </c>
      <c r="Q190" s="74"/>
      <c r="R190" s="84">
        <v>45893</v>
      </c>
      <c r="S190" s="74" t="s">
        <v>36</v>
      </c>
      <c r="T190" s="73" t="s">
        <v>736</v>
      </c>
      <c r="U190" s="1"/>
    </row>
    <row r="191" spans="1:21" x14ac:dyDescent="0.25">
      <c r="A191" s="20"/>
      <c r="B191" s="78">
        <v>174</v>
      </c>
      <c r="C191" s="78" t="s">
        <v>22</v>
      </c>
      <c r="D191" s="79" t="s">
        <v>709</v>
      </c>
      <c r="E191" s="79">
        <v>3</v>
      </c>
      <c r="F191" s="78" t="s">
        <v>202</v>
      </c>
      <c r="G191" s="80" t="s">
        <v>710</v>
      </c>
      <c r="H191" s="81" t="s">
        <v>737</v>
      </c>
      <c r="I191" s="82">
        <f>15435+(15435*0.05)</f>
        <v>16206.75</v>
      </c>
      <c r="J191" s="81" t="s">
        <v>738</v>
      </c>
      <c r="K191" s="79" t="s">
        <v>35</v>
      </c>
      <c r="L191" s="79" t="s">
        <v>730</v>
      </c>
      <c r="M191" s="79" t="s">
        <v>30</v>
      </c>
      <c r="N191" s="79" t="s">
        <v>31</v>
      </c>
      <c r="O191" s="79" t="s">
        <v>66</v>
      </c>
      <c r="P191" s="79" t="s">
        <v>739</v>
      </c>
      <c r="Q191" s="79" t="s">
        <v>740</v>
      </c>
      <c r="R191" s="83">
        <v>45829</v>
      </c>
      <c r="S191" s="79" t="s">
        <v>107</v>
      </c>
      <c r="T191" s="78" t="s">
        <v>663</v>
      </c>
      <c r="U191" s="1"/>
    </row>
    <row r="192" spans="1:21" x14ac:dyDescent="0.25">
      <c r="A192" s="20"/>
      <c r="B192" s="73">
        <v>175</v>
      </c>
      <c r="C192" s="73" t="s">
        <v>22</v>
      </c>
      <c r="D192" s="74" t="s">
        <v>709</v>
      </c>
      <c r="E192" s="74">
        <v>3</v>
      </c>
      <c r="F192" s="73" t="s">
        <v>113</v>
      </c>
      <c r="G192" s="75" t="s">
        <v>710</v>
      </c>
      <c r="H192" s="76" t="s">
        <v>741</v>
      </c>
      <c r="I192" s="77">
        <f>200000-84000</f>
        <v>116000</v>
      </c>
      <c r="J192" s="76" t="s">
        <v>742</v>
      </c>
      <c r="K192" s="74" t="s">
        <v>35</v>
      </c>
      <c r="L192" s="74" t="s">
        <v>730</v>
      </c>
      <c r="M192" s="74" t="s">
        <v>30</v>
      </c>
      <c r="N192" s="74" t="s">
        <v>31</v>
      </c>
      <c r="O192" s="74" t="s">
        <v>35</v>
      </c>
      <c r="P192" s="74" t="s">
        <v>743</v>
      </c>
      <c r="Q192" s="74" t="s">
        <v>744</v>
      </c>
      <c r="R192" s="84" t="s">
        <v>35</v>
      </c>
      <c r="S192" s="74" t="s">
        <v>35</v>
      </c>
      <c r="T192" s="73" t="s">
        <v>458</v>
      </c>
      <c r="U192" s="1"/>
    </row>
    <row r="193" spans="1:21" x14ac:dyDescent="0.25">
      <c r="A193" s="20"/>
      <c r="B193" s="78">
        <v>176</v>
      </c>
      <c r="C193" s="78" t="s">
        <v>22</v>
      </c>
      <c r="D193" s="79" t="s">
        <v>709</v>
      </c>
      <c r="E193" s="79">
        <v>3</v>
      </c>
      <c r="F193" s="78" t="s">
        <v>721</v>
      </c>
      <c r="G193" s="80" t="s">
        <v>710</v>
      </c>
      <c r="H193" s="81" t="s">
        <v>745</v>
      </c>
      <c r="I193" s="82">
        <v>50148</v>
      </c>
      <c r="J193" s="81" t="s">
        <v>746</v>
      </c>
      <c r="K193" s="79" t="s">
        <v>35</v>
      </c>
      <c r="L193" s="79" t="s">
        <v>730</v>
      </c>
      <c r="M193" s="79" t="s">
        <v>30</v>
      </c>
      <c r="N193" s="79" t="s">
        <v>31</v>
      </c>
      <c r="O193" s="79" t="s">
        <v>66</v>
      </c>
      <c r="P193" s="79" t="s">
        <v>747</v>
      </c>
      <c r="Q193" s="79" t="s">
        <v>748</v>
      </c>
      <c r="R193" s="83">
        <v>45888</v>
      </c>
      <c r="S193" s="79" t="s">
        <v>107</v>
      </c>
      <c r="T193" s="78" t="s">
        <v>726</v>
      </c>
      <c r="U193" s="1"/>
    </row>
    <row r="194" spans="1:21" x14ac:dyDescent="0.25">
      <c r="A194" s="20"/>
      <c r="B194" s="73">
        <v>177</v>
      </c>
      <c r="C194" s="73" t="s">
        <v>22</v>
      </c>
      <c r="D194" s="74" t="s">
        <v>709</v>
      </c>
      <c r="E194" s="74">
        <v>3</v>
      </c>
      <c r="F194" s="73" t="s">
        <v>202</v>
      </c>
      <c r="G194" s="75" t="s">
        <v>710</v>
      </c>
      <c r="H194" s="76" t="s">
        <v>749</v>
      </c>
      <c r="I194" s="77">
        <v>42000</v>
      </c>
      <c r="J194" s="76" t="s">
        <v>750</v>
      </c>
      <c r="K194" s="74" t="s">
        <v>35</v>
      </c>
      <c r="L194" s="74" t="s">
        <v>730</v>
      </c>
      <c r="M194" s="74" t="s">
        <v>30</v>
      </c>
      <c r="N194" s="74" t="s">
        <v>31</v>
      </c>
      <c r="O194" s="74" t="s">
        <v>50</v>
      </c>
      <c r="P194" s="74" t="s">
        <v>51</v>
      </c>
      <c r="Q194" s="74"/>
      <c r="R194" s="84">
        <v>45833</v>
      </c>
      <c r="S194" s="74" t="s">
        <v>107</v>
      </c>
      <c r="T194" s="73" t="s">
        <v>751</v>
      </c>
      <c r="U194" s="1"/>
    </row>
    <row r="195" spans="1:21" x14ac:dyDescent="0.25">
      <c r="A195" s="20"/>
      <c r="B195" s="78">
        <v>178</v>
      </c>
      <c r="C195" s="78" t="s">
        <v>22</v>
      </c>
      <c r="D195" s="79" t="s">
        <v>709</v>
      </c>
      <c r="E195" s="79">
        <v>3</v>
      </c>
      <c r="F195" s="78" t="s">
        <v>202</v>
      </c>
      <c r="G195" s="80" t="s">
        <v>710</v>
      </c>
      <c r="H195" s="81" t="s">
        <v>752</v>
      </c>
      <c r="I195" s="82">
        <v>676</v>
      </c>
      <c r="J195" s="81" t="s">
        <v>753</v>
      </c>
      <c r="K195" s="79" t="s">
        <v>35</v>
      </c>
      <c r="L195" s="79" t="s">
        <v>730</v>
      </c>
      <c r="M195" s="79" t="s">
        <v>30</v>
      </c>
      <c r="N195" s="79" t="s">
        <v>31</v>
      </c>
      <c r="O195" s="79" t="s">
        <v>754</v>
      </c>
      <c r="P195" s="79" t="s">
        <v>755</v>
      </c>
      <c r="Q195" s="79"/>
      <c r="R195" s="83">
        <v>45849</v>
      </c>
      <c r="S195" s="79" t="s">
        <v>107</v>
      </c>
      <c r="T195" s="78" t="s">
        <v>751</v>
      </c>
      <c r="U195" s="1"/>
    </row>
    <row r="196" spans="1:21" x14ac:dyDescent="0.25">
      <c r="A196" s="20"/>
      <c r="B196" s="73">
        <v>179</v>
      </c>
      <c r="C196" s="73" t="s">
        <v>22</v>
      </c>
      <c r="D196" s="74" t="s">
        <v>709</v>
      </c>
      <c r="E196" s="74">
        <v>3</v>
      </c>
      <c r="F196" s="73" t="s">
        <v>202</v>
      </c>
      <c r="G196" s="75" t="s">
        <v>710</v>
      </c>
      <c r="H196" s="76" t="s">
        <v>756</v>
      </c>
      <c r="I196" s="77">
        <v>905</v>
      </c>
      <c r="J196" s="76" t="s">
        <v>753</v>
      </c>
      <c r="K196" s="74" t="s">
        <v>35</v>
      </c>
      <c r="L196" s="74" t="s">
        <v>730</v>
      </c>
      <c r="M196" s="74" t="s">
        <v>30</v>
      </c>
      <c r="N196" s="74" t="s">
        <v>31</v>
      </c>
      <c r="O196" s="74" t="s">
        <v>754</v>
      </c>
      <c r="P196" s="74" t="s">
        <v>755</v>
      </c>
      <c r="Q196" s="74"/>
      <c r="R196" s="84">
        <v>45868</v>
      </c>
      <c r="S196" s="74" t="s">
        <v>107</v>
      </c>
      <c r="T196" s="73" t="s">
        <v>751</v>
      </c>
      <c r="U196" s="1"/>
    </row>
    <row r="197" spans="1:21" x14ac:dyDescent="0.25">
      <c r="A197" s="20"/>
      <c r="B197" s="78">
        <v>180</v>
      </c>
      <c r="C197" s="78" t="s">
        <v>22</v>
      </c>
      <c r="D197" s="79" t="s">
        <v>709</v>
      </c>
      <c r="E197" s="79">
        <v>3</v>
      </c>
      <c r="F197" s="78" t="s">
        <v>202</v>
      </c>
      <c r="G197" s="80" t="s">
        <v>710</v>
      </c>
      <c r="H197" s="81" t="s">
        <v>757</v>
      </c>
      <c r="I197" s="82">
        <v>302</v>
      </c>
      <c r="J197" s="81" t="s">
        <v>758</v>
      </c>
      <c r="K197" s="79" t="s">
        <v>35</v>
      </c>
      <c r="L197" s="79" t="s">
        <v>730</v>
      </c>
      <c r="M197" s="79" t="s">
        <v>30</v>
      </c>
      <c r="N197" s="79" t="s">
        <v>31</v>
      </c>
      <c r="O197" s="79" t="s">
        <v>754</v>
      </c>
      <c r="P197" s="79" t="s">
        <v>759</v>
      </c>
      <c r="Q197" s="79"/>
      <c r="R197" s="83">
        <v>45830</v>
      </c>
      <c r="S197" s="79" t="s">
        <v>107</v>
      </c>
      <c r="T197" s="78" t="s">
        <v>751</v>
      </c>
      <c r="U197" s="1"/>
    </row>
    <row r="198" spans="1:21" x14ac:dyDescent="0.25">
      <c r="A198" s="20"/>
      <c r="B198" s="73">
        <v>181</v>
      </c>
      <c r="C198" s="73" t="s">
        <v>22</v>
      </c>
      <c r="D198" s="74" t="s">
        <v>709</v>
      </c>
      <c r="E198" s="74">
        <v>3</v>
      </c>
      <c r="F198" s="73" t="s">
        <v>727</v>
      </c>
      <c r="G198" s="75" t="s">
        <v>710</v>
      </c>
      <c r="H198" s="76" t="s">
        <v>760</v>
      </c>
      <c r="I198" s="77">
        <v>200</v>
      </c>
      <c r="J198" s="76" t="s">
        <v>761</v>
      </c>
      <c r="K198" s="74" t="s">
        <v>35</v>
      </c>
      <c r="L198" s="74" t="s">
        <v>730</v>
      </c>
      <c r="M198" s="74" t="s">
        <v>30</v>
      </c>
      <c r="N198" s="74" t="s">
        <v>31</v>
      </c>
      <c r="O198" s="74" t="s">
        <v>754</v>
      </c>
      <c r="P198" s="74" t="s">
        <v>762</v>
      </c>
      <c r="Q198" s="74"/>
      <c r="R198" s="84">
        <v>45925</v>
      </c>
      <c r="S198" s="74" t="s">
        <v>107</v>
      </c>
      <c r="T198" s="73" t="s">
        <v>763</v>
      </c>
      <c r="U198" s="1"/>
    </row>
    <row r="199" spans="1:21" x14ac:dyDescent="0.25">
      <c r="A199" s="20"/>
      <c r="B199" s="78">
        <v>182</v>
      </c>
      <c r="C199" s="78" t="s">
        <v>22</v>
      </c>
      <c r="D199" s="79" t="s">
        <v>709</v>
      </c>
      <c r="E199" s="79">
        <v>3</v>
      </c>
      <c r="F199" s="78" t="s">
        <v>202</v>
      </c>
      <c r="G199" s="80" t="s">
        <v>710</v>
      </c>
      <c r="H199" s="81" t="s">
        <v>764</v>
      </c>
      <c r="I199" s="82">
        <f>7776+(7776*0.05)</f>
        <v>8164.8</v>
      </c>
      <c r="J199" s="81" t="s">
        <v>765</v>
      </c>
      <c r="K199" s="79" t="s">
        <v>35</v>
      </c>
      <c r="L199" s="79" t="s">
        <v>730</v>
      </c>
      <c r="M199" s="79" t="s">
        <v>30</v>
      </c>
      <c r="N199" s="79" t="s">
        <v>31</v>
      </c>
      <c r="O199" s="79" t="s">
        <v>66</v>
      </c>
      <c r="P199" s="79" t="s">
        <v>766</v>
      </c>
      <c r="Q199" s="79" t="s">
        <v>767</v>
      </c>
      <c r="R199" s="83">
        <v>45674</v>
      </c>
      <c r="S199" s="79" t="s">
        <v>107</v>
      </c>
      <c r="T199" s="78" t="s">
        <v>763</v>
      </c>
      <c r="U199" s="1"/>
    </row>
    <row r="200" spans="1:21" x14ac:dyDescent="0.25">
      <c r="A200" s="20"/>
      <c r="B200" s="73">
        <v>183</v>
      </c>
      <c r="C200" s="73" t="s">
        <v>22</v>
      </c>
      <c r="D200" s="74" t="s">
        <v>709</v>
      </c>
      <c r="E200" s="74">
        <v>3</v>
      </c>
      <c r="F200" s="73" t="s">
        <v>503</v>
      </c>
      <c r="G200" s="75" t="s">
        <v>710</v>
      </c>
      <c r="H200" s="76" t="s">
        <v>768</v>
      </c>
      <c r="I200" s="77">
        <f>5200+6800</f>
        <v>12000</v>
      </c>
      <c r="J200" s="76" t="s">
        <v>769</v>
      </c>
      <c r="K200" s="74" t="s">
        <v>35</v>
      </c>
      <c r="L200" s="74" t="s">
        <v>730</v>
      </c>
      <c r="M200" s="74" t="s">
        <v>30</v>
      </c>
      <c r="N200" s="74" t="s">
        <v>31</v>
      </c>
      <c r="O200" s="74" t="s">
        <v>66</v>
      </c>
      <c r="P200" s="74" t="s">
        <v>770</v>
      </c>
      <c r="Q200" s="74" t="s">
        <v>771</v>
      </c>
      <c r="R200" s="84">
        <v>45865</v>
      </c>
      <c r="S200" s="74" t="s">
        <v>36</v>
      </c>
      <c r="T200" s="73" t="s">
        <v>772</v>
      </c>
      <c r="U200" s="1"/>
    </row>
    <row r="201" spans="1:21" x14ac:dyDescent="0.25">
      <c r="A201" s="20"/>
      <c r="B201" s="78">
        <v>184</v>
      </c>
      <c r="C201" s="78" t="s">
        <v>22</v>
      </c>
      <c r="D201" s="79" t="s">
        <v>709</v>
      </c>
      <c r="E201" s="79">
        <v>3</v>
      </c>
      <c r="F201" s="78" t="s">
        <v>202</v>
      </c>
      <c r="G201" s="80" t="s">
        <v>710</v>
      </c>
      <c r="H201" s="81" t="s">
        <v>773</v>
      </c>
      <c r="I201" s="82">
        <f>2257.8+(2257.8*0.05)</f>
        <v>2370.69</v>
      </c>
      <c r="J201" s="81" t="s">
        <v>774</v>
      </c>
      <c r="K201" s="79" t="s">
        <v>35</v>
      </c>
      <c r="L201" s="79" t="s">
        <v>29</v>
      </c>
      <c r="M201" s="79" t="s">
        <v>30</v>
      </c>
      <c r="N201" s="79" t="s">
        <v>31</v>
      </c>
      <c r="O201" s="79" t="s">
        <v>66</v>
      </c>
      <c r="P201" s="79" t="s">
        <v>775</v>
      </c>
      <c r="Q201" s="79" t="s">
        <v>776</v>
      </c>
      <c r="R201" s="83">
        <v>45761</v>
      </c>
      <c r="S201" s="79" t="s">
        <v>56</v>
      </c>
      <c r="T201" s="78" t="s">
        <v>777</v>
      </c>
      <c r="U201" s="1"/>
    </row>
    <row r="202" spans="1:21" x14ac:dyDescent="0.25">
      <c r="A202" s="20"/>
      <c r="B202" s="73">
        <v>185</v>
      </c>
      <c r="C202" s="73" t="s">
        <v>22</v>
      </c>
      <c r="D202" s="74" t="s">
        <v>709</v>
      </c>
      <c r="E202" s="74">
        <v>3</v>
      </c>
      <c r="F202" s="73" t="s">
        <v>503</v>
      </c>
      <c r="G202" s="75" t="s">
        <v>710</v>
      </c>
      <c r="H202" s="76" t="s">
        <v>778</v>
      </c>
      <c r="I202" s="77">
        <v>500</v>
      </c>
      <c r="J202" s="76" t="s">
        <v>779</v>
      </c>
      <c r="K202" s="74" t="s">
        <v>35</v>
      </c>
      <c r="L202" s="74" t="s">
        <v>730</v>
      </c>
      <c r="M202" s="74" t="s">
        <v>30</v>
      </c>
      <c r="N202" s="74" t="s">
        <v>31</v>
      </c>
      <c r="O202" s="74" t="s">
        <v>754</v>
      </c>
      <c r="P202" s="74" t="s">
        <v>780</v>
      </c>
      <c r="Q202" s="74"/>
      <c r="R202" s="84">
        <v>45891</v>
      </c>
      <c r="S202" s="74" t="s">
        <v>56</v>
      </c>
      <c r="T202" s="73" t="s">
        <v>781</v>
      </c>
      <c r="U202" s="1"/>
    </row>
    <row r="203" spans="1:21" x14ac:dyDescent="0.25">
      <c r="A203" s="20"/>
      <c r="B203" s="78">
        <v>186</v>
      </c>
      <c r="C203" s="78" t="s">
        <v>22</v>
      </c>
      <c r="D203" s="79" t="s">
        <v>709</v>
      </c>
      <c r="E203" s="79">
        <v>3</v>
      </c>
      <c r="F203" s="78" t="s">
        <v>462</v>
      </c>
      <c r="G203" s="80" t="s">
        <v>710</v>
      </c>
      <c r="H203" s="81" t="s">
        <v>782</v>
      </c>
      <c r="I203" s="82">
        <v>10559</v>
      </c>
      <c r="J203" s="81" t="s">
        <v>783</v>
      </c>
      <c r="K203" s="79" t="s">
        <v>35</v>
      </c>
      <c r="L203" s="79" t="s">
        <v>29</v>
      </c>
      <c r="M203" s="79" t="s">
        <v>31</v>
      </c>
      <c r="N203" s="79" t="s">
        <v>784</v>
      </c>
      <c r="O203" s="79" t="s">
        <v>754</v>
      </c>
      <c r="P203" s="79" t="s">
        <v>51</v>
      </c>
      <c r="Q203" s="79"/>
      <c r="R203" s="83">
        <v>46010</v>
      </c>
      <c r="S203" s="79" t="s">
        <v>56</v>
      </c>
      <c r="T203" s="78" t="s">
        <v>785</v>
      </c>
      <c r="U203" s="1"/>
    </row>
    <row r="204" spans="1:21" x14ac:dyDescent="0.25">
      <c r="A204" s="20"/>
      <c r="B204" s="73">
        <v>187</v>
      </c>
      <c r="C204" s="73" t="s">
        <v>22</v>
      </c>
      <c r="D204" s="74" t="s">
        <v>709</v>
      </c>
      <c r="E204" s="74">
        <v>3</v>
      </c>
      <c r="F204" s="73" t="s">
        <v>727</v>
      </c>
      <c r="G204" s="75" t="s">
        <v>710</v>
      </c>
      <c r="H204" s="76" t="s">
        <v>786</v>
      </c>
      <c r="I204" s="77">
        <v>52000</v>
      </c>
      <c r="J204" s="76" t="s">
        <v>787</v>
      </c>
      <c r="K204" s="74" t="s">
        <v>35</v>
      </c>
      <c r="L204" s="74" t="s">
        <v>730</v>
      </c>
      <c r="M204" s="74" t="s">
        <v>30</v>
      </c>
      <c r="N204" s="74" t="s">
        <v>31</v>
      </c>
      <c r="O204" s="74" t="s">
        <v>35</v>
      </c>
      <c r="P204" s="74" t="s">
        <v>788</v>
      </c>
      <c r="Q204" s="74" t="s">
        <v>789</v>
      </c>
      <c r="R204" s="84" t="s">
        <v>35</v>
      </c>
      <c r="S204" s="74" t="s">
        <v>35</v>
      </c>
      <c r="T204" s="73" t="s">
        <v>138</v>
      </c>
      <c r="U204" s="1"/>
    </row>
    <row r="205" spans="1:21" x14ac:dyDescent="0.25">
      <c r="A205" s="20"/>
      <c r="B205" s="78">
        <v>188</v>
      </c>
      <c r="C205" s="78" t="s">
        <v>22</v>
      </c>
      <c r="D205" s="79" t="s">
        <v>709</v>
      </c>
      <c r="E205" s="79">
        <v>4</v>
      </c>
      <c r="F205" s="78" t="s">
        <v>172</v>
      </c>
      <c r="G205" s="80" t="s">
        <v>710</v>
      </c>
      <c r="H205" s="81" t="s">
        <v>790</v>
      </c>
      <c r="I205" s="82">
        <f>20000+184465.2-200000</f>
        <v>4465.2000000000116</v>
      </c>
      <c r="J205" s="81" t="s">
        <v>791</v>
      </c>
      <c r="K205" s="79" t="s">
        <v>35</v>
      </c>
      <c r="L205" s="79" t="s">
        <v>29</v>
      </c>
      <c r="M205" s="79" t="s">
        <v>31</v>
      </c>
      <c r="N205" s="79" t="s">
        <v>30</v>
      </c>
      <c r="O205" s="79" t="s">
        <v>35</v>
      </c>
      <c r="P205" s="79" t="s">
        <v>35</v>
      </c>
      <c r="Q205" s="79" t="s">
        <v>35</v>
      </c>
      <c r="R205" s="83" t="s">
        <v>35</v>
      </c>
      <c r="S205" s="79" t="s">
        <v>35</v>
      </c>
      <c r="T205" s="78" t="s">
        <v>785</v>
      </c>
      <c r="U205" s="1"/>
    </row>
    <row r="206" spans="1:2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2"/>
      <c r="U206" s="1"/>
    </row>
    <row r="207" spans="1:21" x14ac:dyDescent="0.25">
      <c r="A207" s="1"/>
      <c r="B207" s="99"/>
      <c r="C207" s="1" t="s">
        <v>792</v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2"/>
      <c r="U207" s="1"/>
    </row>
    <row r="208" spans="1:21" x14ac:dyDescent="0.25">
      <c r="A208" s="1"/>
      <c r="B208" s="100"/>
      <c r="C208" s="1" t="s">
        <v>793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2"/>
      <c r="U208" s="1"/>
    </row>
    <row r="209" spans="1:21" x14ac:dyDescent="0.25">
      <c r="A209" s="1"/>
      <c r="B209" s="101"/>
      <c r="C209" s="1" t="s">
        <v>794</v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2"/>
      <c r="U209" s="1"/>
    </row>
    <row r="210" spans="1:2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2"/>
      <c r="U210" s="1"/>
    </row>
    <row r="211" spans="1:2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2"/>
      <c r="U211" s="1"/>
    </row>
    <row r="212" spans="1:2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2"/>
      <c r="U212" s="1"/>
    </row>
    <row r="213" spans="1:2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2"/>
      <c r="U213" s="1"/>
    </row>
    <row r="214" spans="1:2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2"/>
      <c r="U214" s="1"/>
    </row>
    <row r="215" spans="1:2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2"/>
      <c r="U215" s="1"/>
    </row>
    <row r="216" spans="1:2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2"/>
      <c r="U216" s="1"/>
    </row>
    <row r="217" spans="1:2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2"/>
      <c r="U217" s="1"/>
    </row>
    <row r="218" spans="1:2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2"/>
      <c r="U218" s="1"/>
    </row>
    <row r="219" spans="1:2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2"/>
      <c r="U219" s="1"/>
    </row>
    <row r="220" spans="1:2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2"/>
      <c r="U220" s="1"/>
    </row>
    <row r="221" spans="1:2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2"/>
      <c r="U221" s="1"/>
    </row>
    <row r="222" spans="1:2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2"/>
      <c r="U222" s="1"/>
    </row>
    <row r="223" spans="1:2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2"/>
      <c r="U223" s="1"/>
    </row>
    <row r="224" spans="1:2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2"/>
      <c r="U224" s="1"/>
    </row>
    <row r="225" spans="1:2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2"/>
      <c r="U225" s="1"/>
    </row>
    <row r="226" spans="1:2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2"/>
      <c r="U226" s="1"/>
    </row>
    <row r="227" spans="1:2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2"/>
      <c r="U227" s="1"/>
    </row>
    <row r="228" spans="1:2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2"/>
      <c r="U228" s="1"/>
    </row>
    <row r="229" spans="1:2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2"/>
      <c r="U229" s="1"/>
    </row>
    <row r="230" spans="1:2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2"/>
      <c r="U230" s="1"/>
    </row>
    <row r="231" spans="1:2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2"/>
      <c r="U231" s="1"/>
    </row>
    <row r="232" spans="1:2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2"/>
      <c r="U232" s="1"/>
    </row>
    <row r="233" spans="1:2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2"/>
      <c r="U233" s="1"/>
    </row>
    <row r="234" spans="1:2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2"/>
      <c r="U234" s="1"/>
    </row>
    <row r="235" spans="1:2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2"/>
      <c r="U235" s="1"/>
    </row>
    <row r="236" spans="1:2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2"/>
      <c r="U236" s="1"/>
    </row>
    <row r="237" spans="1:2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2"/>
      <c r="U237" s="1"/>
    </row>
    <row r="238" spans="1:2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2"/>
      <c r="U238" s="1"/>
    </row>
    <row r="239" spans="1:2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2"/>
      <c r="U239" s="1"/>
    </row>
    <row r="240" spans="1:2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2"/>
      <c r="U240" s="1"/>
    </row>
    <row r="241" spans="1:2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2"/>
      <c r="U241" s="1"/>
    </row>
    <row r="242" spans="1:2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2"/>
      <c r="U242" s="1"/>
    </row>
    <row r="243" spans="1:2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2"/>
      <c r="U243" s="1"/>
    </row>
    <row r="244" spans="1:2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2"/>
      <c r="U244" s="1"/>
    </row>
    <row r="245" spans="1:2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2"/>
      <c r="U245" s="1"/>
    </row>
    <row r="246" spans="1:2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2"/>
      <c r="U246" s="1"/>
    </row>
    <row r="247" spans="1:2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2"/>
      <c r="U247" s="1"/>
    </row>
    <row r="248" spans="1:2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2"/>
      <c r="U248" s="1"/>
    </row>
    <row r="249" spans="1:2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2"/>
      <c r="U249" s="1"/>
    </row>
    <row r="250" spans="1:2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2"/>
      <c r="U250" s="1"/>
    </row>
    <row r="251" spans="1:2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2"/>
      <c r="U251" s="1"/>
    </row>
    <row r="252" spans="1:2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2"/>
      <c r="U252" s="1"/>
    </row>
    <row r="253" spans="1:2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2"/>
      <c r="U253" s="1"/>
    </row>
    <row r="254" spans="1:2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2"/>
      <c r="U254" s="1"/>
    </row>
    <row r="255" spans="1:2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2"/>
      <c r="U255" s="1"/>
    </row>
    <row r="256" spans="1:2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2"/>
      <c r="U256" s="1"/>
    </row>
    <row r="257" spans="1:2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2"/>
      <c r="U257" s="1"/>
    </row>
    <row r="258" spans="1:2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2"/>
      <c r="U258" s="1"/>
    </row>
    <row r="259" spans="1:2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2"/>
      <c r="U259" s="1"/>
    </row>
    <row r="260" spans="1:2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2"/>
      <c r="U260" s="1"/>
    </row>
    <row r="261" spans="1:2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2"/>
      <c r="U261" s="1"/>
    </row>
    <row r="262" spans="1:2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2"/>
      <c r="U262" s="1"/>
    </row>
    <row r="263" spans="1:2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2"/>
      <c r="U263" s="1"/>
    </row>
    <row r="264" spans="1:2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2"/>
      <c r="U264" s="1"/>
    </row>
    <row r="265" spans="1:2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2"/>
      <c r="U265" s="1"/>
    </row>
    <row r="266" spans="1:2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2"/>
      <c r="U266" s="1"/>
    </row>
    <row r="267" spans="1:2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2"/>
      <c r="U267" s="1"/>
    </row>
    <row r="268" spans="1:2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2"/>
      <c r="U268" s="1"/>
    </row>
    <row r="269" spans="1:2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2"/>
      <c r="U269" s="1"/>
    </row>
    <row r="270" spans="1:2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2"/>
      <c r="U270" s="1"/>
    </row>
    <row r="271" spans="1:2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2"/>
      <c r="U271" s="1"/>
    </row>
    <row r="272" spans="1:2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2"/>
      <c r="U272" s="1"/>
    </row>
    <row r="273" spans="1:2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2"/>
      <c r="U273" s="1"/>
    </row>
    <row r="274" spans="1:2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2"/>
      <c r="U274" s="1"/>
    </row>
    <row r="275" spans="1:2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2"/>
      <c r="U275" s="1"/>
    </row>
    <row r="276" spans="1:2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2"/>
      <c r="U276" s="1"/>
    </row>
    <row r="277" spans="1:2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2"/>
      <c r="U277" s="1"/>
    </row>
    <row r="278" spans="1:2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2"/>
      <c r="U278" s="1"/>
    </row>
    <row r="279" spans="1:2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2"/>
      <c r="U279" s="1"/>
    </row>
    <row r="280" spans="1:2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2"/>
      <c r="U280" s="1"/>
    </row>
    <row r="281" spans="1:2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2"/>
      <c r="U281" s="1"/>
    </row>
    <row r="282" spans="1:2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2"/>
      <c r="U282" s="1"/>
    </row>
    <row r="283" spans="1:2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2"/>
      <c r="U283" s="1"/>
    </row>
    <row r="284" spans="1:2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2"/>
      <c r="U284" s="1"/>
    </row>
    <row r="285" spans="1:2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2"/>
      <c r="U285" s="1"/>
    </row>
    <row r="286" spans="1:2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2"/>
      <c r="U286" s="1"/>
    </row>
    <row r="287" spans="1:2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2"/>
      <c r="U287" s="1"/>
    </row>
    <row r="288" spans="1:2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2"/>
      <c r="U288" s="1"/>
    </row>
    <row r="289" spans="1:2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2"/>
      <c r="U289" s="1"/>
    </row>
    <row r="290" spans="1:2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2"/>
      <c r="U290" s="1"/>
    </row>
    <row r="291" spans="1:2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2"/>
      <c r="U291" s="1"/>
    </row>
    <row r="292" spans="1:2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2"/>
      <c r="U292" s="1"/>
    </row>
    <row r="293" spans="1:2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2"/>
      <c r="U293" s="1"/>
    </row>
    <row r="294" spans="1:2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2"/>
      <c r="U294" s="1"/>
    </row>
    <row r="295" spans="1:2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2"/>
      <c r="U295" s="1"/>
    </row>
    <row r="296" spans="1:2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2"/>
      <c r="U296" s="1"/>
    </row>
    <row r="297" spans="1:2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2"/>
      <c r="U297" s="1"/>
    </row>
    <row r="298" spans="1:2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2"/>
      <c r="U298" s="1"/>
    </row>
    <row r="299" spans="1:2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2"/>
      <c r="U299" s="1"/>
    </row>
    <row r="300" spans="1:2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2"/>
      <c r="U300" s="1"/>
    </row>
    <row r="301" spans="1:2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2"/>
      <c r="U301" s="1"/>
    </row>
    <row r="302" spans="1:2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2"/>
      <c r="U302" s="1"/>
    </row>
    <row r="303" spans="1:2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2"/>
      <c r="U303" s="1"/>
    </row>
    <row r="304" spans="1:2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2"/>
      <c r="U304" s="1"/>
    </row>
    <row r="305" spans="1:2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2"/>
      <c r="U305" s="1"/>
    </row>
    <row r="306" spans="1:2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2"/>
      <c r="U306" s="1"/>
    </row>
    <row r="307" spans="1:2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2"/>
      <c r="U307" s="1"/>
    </row>
    <row r="308" spans="1:2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2"/>
      <c r="U308" s="1"/>
    </row>
    <row r="309" spans="1:2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2"/>
      <c r="U309" s="1"/>
    </row>
    <row r="310" spans="1:2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2"/>
      <c r="U310" s="1"/>
    </row>
    <row r="311" spans="1:2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2"/>
      <c r="U311" s="1"/>
    </row>
    <row r="312" spans="1:2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2"/>
      <c r="U312" s="1"/>
    </row>
    <row r="313" spans="1:2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2"/>
      <c r="U313" s="1"/>
    </row>
    <row r="314" spans="1:2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2"/>
      <c r="U314" s="1"/>
    </row>
    <row r="315" spans="1:2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2"/>
      <c r="U315" s="1"/>
    </row>
    <row r="316" spans="1:2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2"/>
      <c r="U316" s="1"/>
    </row>
    <row r="317" spans="1:2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2"/>
      <c r="U317" s="1"/>
    </row>
    <row r="318" spans="1:2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2"/>
      <c r="U318" s="1"/>
    </row>
    <row r="319" spans="1:2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2"/>
      <c r="U319" s="1"/>
    </row>
    <row r="320" spans="1:2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2"/>
      <c r="U320" s="1"/>
    </row>
    <row r="321" spans="1:2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2"/>
      <c r="U321" s="1"/>
    </row>
    <row r="322" spans="1:2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2"/>
      <c r="U322" s="1"/>
    </row>
    <row r="323" spans="1:2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2"/>
      <c r="U323" s="1"/>
    </row>
    <row r="324" spans="1:2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2"/>
      <c r="U324" s="1"/>
    </row>
    <row r="325" spans="1:2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2"/>
      <c r="U325" s="1"/>
    </row>
    <row r="326" spans="1:2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2"/>
      <c r="U326" s="1"/>
    </row>
    <row r="327" spans="1:2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2"/>
      <c r="U327" s="1"/>
    </row>
    <row r="328" spans="1:2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2"/>
      <c r="U328" s="1"/>
    </row>
    <row r="329" spans="1:2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2"/>
      <c r="U329" s="1"/>
    </row>
    <row r="330" spans="1:2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2"/>
      <c r="U330" s="1"/>
    </row>
    <row r="331" spans="1:2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2"/>
      <c r="U331" s="1"/>
    </row>
    <row r="332" spans="1:2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2"/>
      <c r="U332" s="1"/>
    </row>
    <row r="333" spans="1:2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2"/>
      <c r="U333" s="1"/>
    </row>
    <row r="334" spans="1:2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2"/>
      <c r="U334" s="1"/>
    </row>
    <row r="335" spans="1:2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2"/>
      <c r="U335" s="1"/>
    </row>
    <row r="336" spans="1:2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2"/>
      <c r="U336" s="1"/>
    </row>
    <row r="337" spans="1:2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2"/>
      <c r="U337" s="1"/>
    </row>
    <row r="338" spans="1:2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2"/>
      <c r="U338" s="1"/>
    </row>
    <row r="339" spans="1:2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2"/>
      <c r="U339" s="1"/>
    </row>
    <row r="340" spans="1:2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2"/>
      <c r="U340" s="1"/>
    </row>
    <row r="341" spans="1:2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2"/>
      <c r="U341" s="1"/>
    </row>
    <row r="342" spans="1:2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2"/>
      <c r="U342" s="1"/>
    </row>
    <row r="343" spans="1:2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2"/>
      <c r="U343" s="1"/>
    </row>
    <row r="344" spans="1:2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2"/>
      <c r="U344" s="1"/>
    </row>
    <row r="345" spans="1:2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2"/>
      <c r="U345" s="1"/>
    </row>
    <row r="346" spans="1:2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2"/>
      <c r="U346" s="1"/>
    </row>
    <row r="347" spans="1:2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2"/>
      <c r="U347" s="1"/>
    </row>
    <row r="348" spans="1:2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2"/>
      <c r="U348" s="1"/>
    </row>
    <row r="349" spans="1:2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2"/>
      <c r="U349" s="1"/>
    </row>
    <row r="350" spans="1:2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2"/>
      <c r="U350" s="1"/>
    </row>
    <row r="351" spans="1:2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2"/>
      <c r="U351" s="1"/>
    </row>
    <row r="352" spans="1:2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2"/>
      <c r="U352" s="1"/>
    </row>
    <row r="353" spans="1:2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2"/>
      <c r="U353" s="1"/>
    </row>
    <row r="354" spans="1:2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2"/>
      <c r="U354" s="1"/>
    </row>
    <row r="355" spans="1:2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2"/>
      <c r="U355" s="1"/>
    </row>
    <row r="356" spans="1:2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2"/>
      <c r="U356" s="1"/>
    </row>
    <row r="357" spans="1:2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2"/>
      <c r="U357" s="1"/>
    </row>
    <row r="358" spans="1:2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2"/>
      <c r="U358" s="1"/>
    </row>
    <row r="359" spans="1:2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2"/>
      <c r="U359" s="1"/>
    </row>
    <row r="360" spans="1:2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2"/>
      <c r="U360" s="1"/>
    </row>
    <row r="361" spans="1:2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2"/>
      <c r="U361" s="1"/>
    </row>
    <row r="362" spans="1:2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2"/>
      <c r="U362" s="1"/>
    </row>
    <row r="363" spans="1:2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2"/>
      <c r="U363" s="1"/>
    </row>
    <row r="364" spans="1:2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2"/>
      <c r="U364" s="1"/>
    </row>
    <row r="365" spans="1:2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2"/>
      <c r="U365" s="1"/>
    </row>
    <row r="366" spans="1:2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2"/>
      <c r="U366" s="1"/>
    </row>
    <row r="367" spans="1:2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2"/>
      <c r="U367" s="1"/>
    </row>
    <row r="368" spans="1:2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2"/>
      <c r="U368" s="1"/>
    </row>
    <row r="369" spans="1:2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2"/>
      <c r="U369" s="1"/>
    </row>
    <row r="370" spans="1:2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2"/>
      <c r="U370" s="1"/>
    </row>
    <row r="371" spans="1:2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2"/>
      <c r="U371" s="1"/>
    </row>
    <row r="372" spans="1:2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2"/>
      <c r="U372" s="1"/>
    </row>
    <row r="373" spans="1:2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2"/>
      <c r="U373" s="1"/>
    </row>
    <row r="374" spans="1:2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2"/>
      <c r="U374" s="1"/>
    </row>
    <row r="375" spans="1:2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2"/>
      <c r="U375" s="1"/>
    </row>
    <row r="376" spans="1:2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2"/>
      <c r="U376" s="1"/>
    </row>
    <row r="377" spans="1:2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2"/>
      <c r="U377" s="1"/>
    </row>
    <row r="378" spans="1:2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2"/>
      <c r="U378" s="1"/>
    </row>
    <row r="379" spans="1:2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2"/>
      <c r="U379" s="1"/>
    </row>
    <row r="380" spans="1:2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2"/>
      <c r="U380" s="1"/>
    </row>
    <row r="381" spans="1:2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2"/>
      <c r="U381" s="1"/>
    </row>
    <row r="382" spans="1:2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2"/>
      <c r="U382" s="1"/>
    </row>
    <row r="383" spans="1:2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2"/>
      <c r="U383" s="1"/>
    </row>
    <row r="384" spans="1:2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2"/>
      <c r="U384" s="1"/>
    </row>
    <row r="385" spans="1:2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2"/>
      <c r="U385" s="1"/>
    </row>
    <row r="386" spans="1:2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2"/>
      <c r="U386" s="1"/>
    </row>
    <row r="387" spans="1:2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2"/>
      <c r="U387" s="1"/>
    </row>
    <row r="388" spans="1:2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2"/>
      <c r="U388" s="1"/>
    </row>
    <row r="389" spans="1:2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2"/>
      <c r="U389" s="1"/>
    </row>
    <row r="390" spans="1:2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2"/>
      <c r="U390" s="1"/>
    </row>
    <row r="391" spans="1:2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2"/>
      <c r="U391" s="1"/>
    </row>
    <row r="392" spans="1:2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2"/>
      <c r="U392" s="1"/>
    </row>
    <row r="393" spans="1:2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2"/>
      <c r="U393" s="1"/>
    </row>
    <row r="394" spans="1:2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2"/>
      <c r="U394" s="1"/>
    </row>
    <row r="395" spans="1:2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2"/>
      <c r="U395" s="1"/>
    </row>
    <row r="396" spans="1:2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2"/>
      <c r="U396" s="1"/>
    </row>
    <row r="397" spans="1:2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2"/>
      <c r="U397" s="1"/>
    </row>
    <row r="398" spans="1:2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2"/>
      <c r="U398" s="1"/>
    </row>
    <row r="399" spans="1:2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2"/>
      <c r="U399" s="1"/>
    </row>
    <row r="400" spans="1:2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2"/>
      <c r="U400" s="1"/>
    </row>
    <row r="401" spans="1:2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2"/>
      <c r="U401" s="1"/>
    </row>
    <row r="402" spans="1:2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2"/>
      <c r="U402" s="1"/>
    </row>
    <row r="403" spans="1:2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2"/>
      <c r="U403" s="1"/>
    </row>
    <row r="404" spans="1:2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2"/>
      <c r="U404" s="1"/>
    </row>
    <row r="405" spans="1:2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2"/>
      <c r="U405" s="1"/>
    </row>
    <row r="406" spans="1:2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2"/>
      <c r="U406" s="1"/>
    </row>
    <row r="407" spans="1:2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2"/>
      <c r="U407" s="1"/>
    </row>
    <row r="408" spans="1:2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2"/>
      <c r="U408" s="1"/>
    </row>
    <row r="409" spans="1:2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2"/>
      <c r="U409" s="1"/>
    </row>
    <row r="410" spans="1:2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2"/>
      <c r="U410" s="1"/>
    </row>
    <row r="411" spans="1:2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2"/>
      <c r="U411" s="1"/>
    </row>
    <row r="412" spans="1:2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2"/>
      <c r="U412" s="1"/>
    </row>
    <row r="413" spans="1:2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2"/>
      <c r="U413" s="1"/>
    </row>
    <row r="414" spans="1:2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2"/>
      <c r="U414" s="1"/>
    </row>
    <row r="415" spans="1:2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2"/>
      <c r="U415" s="1"/>
    </row>
    <row r="416" spans="1:2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2"/>
      <c r="U416" s="1"/>
    </row>
    <row r="417" spans="1:2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2"/>
      <c r="U417" s="1"/>
    </row>
    <row r="418" spans="1:2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2"/>
      <c r="U418" s="1"/>
    </row>
    <row r="419" spans="1:2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2"/>
      <c r="U419" s="1"/>
    </row>
    <row r="420" spans="1:2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2"/>
      <c r="U420" s="1"/>
    </row>
    <row r="421" spans="1:2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2"/>
      <c r="U421" s="1"/>
    </row>
    <row r="422" spans="1:2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2"/>
      <c r="U422" s="1"/>
    </row>
    <row r="423" spans="1:2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2"/>
      <c r="U423" s="1"/>
    </row>
    <row r="424" spans="1:2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2"/>
      <c r="U424" s="1"/>
    </row>
    <row r="425" spans="1:2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2"/>
      <c r="U425" s="1"/>
    </row>
    <row r="426" spans="1:2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2"/>
      <c r="U426" s="1"/>
    </row>
    <row r="427" spans="1:2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2"/>
      <c r="U427" s="1"/>
    </row>
    <row r="428" spans="1:2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2"/>
      <c r="U428" s="1"/>
    </row>
    <row r="429" spans="1:2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2"/>
      <c r="U429" s="1"/>
    </row>
    <row r="430" spans="1:2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2"/>
      <c r="U430" s="1"/>
    </row>
    <row r="431" spans="1:21" hidden="1" x14ac:dyDescent="0.25">
      <c r="R431" s="18"/>
    </row>
  </sheetData>
  <autoFilter ref="B8:T205" xr:uid="{708916EF-FC30-4394-88C7-33A818B1F906}"/>
  <dataValidations count="22">
    <dataValidation type="list" allowBlank="1" showInputMessage="1" showErrorMessage="1" sqref="O99:O100 S129 O127:P127 S127 P129" xr:uid="{4870883A-88FB-4478-A83A-268E3549344F}">
      <formula1>"Licitação, Prorrogação, Somente execução, Aquisição direta, n/a"</formula1>
    </dataValidation>
    <dataValidation allowBlank="1" showInputMessage="1" showErrorMessage="1" promptTitle="Ação orçamentária" prompt="Informação gerada pela SOF. Para o preenchimento é preciso avaliar a tabela contida no manual de utilização do formulário de captação de demandas" sqref="C8" xr:uid="{87DA4C52-F579-4EFF-8687-69203EF6892A}"/>
    <dataValidation allowBlank="1" showInputMessage="1" showErrorMessage="1" promptTitle="Plano orçamentário" prompt="Informação gerada pela SOF. Para o preenchimento é preciso avaliar a tabela contida no manual de utilização do formulário de captação de demandas" sqref="D8" xr:uid="{FD0FD183-0836-4E95-8236-A6A88FFEA4A0}"/>
    <dataValidation allowBlank="1" showInputMessage="1" showErrorMessage="1" promptTitle="Natureza de despesa detalhada" prompt="Informação gerada pela SOF. Para o preenchimento deve-se avaliar a classificação orçamentária informada no processo SEI do objeto " sqref="F8" xr:uid="{B71D51DD-7DE2-4223-9F6F-B2FF5F3C196B}"/>
    <dataValidation allowBlank="1" showInputMessage="1" showErrorMessage="1" promptTitle="Demanda" prompt="Descreva o objeto da contratação resumidamente" sqref="H8" xr:uid="{142A2630-25F6-43D9-8294-63595E66D9C1}"/>
    <dataValidation allowBlank="1" showInputMessage="1" showErrorMessage="1" promptTitle="Justificativa" prompt="Descreva a justificativa da contratação do objeto" sqref="J8" xr:uid="{F7755343-8A39-4EEA-B6E5-0A0BAB401249}"/>
    <dataValidation allowBlank="1" showInputMessage="1" showErrorMessage="1" promptTitle="Alinhamento estratégico" prompt="Indique os objetivos estratégicos que estão alinhados ao objeto. Para o preenchimento é preciso avaliar a tabela contida no manual de utilização do formulário de captação de demandas " sqref="L8" xr:uid="{92D5258D-7CDB-4A55-9AEB-FCF84FD68B09}"/>
    <dataValidation allowBlank="1" showInputMessage="1" showErrorMessage="1" promptTitle="Unidade" prompt="Não é necessário o preenchimento" sqref="G8" xr:uid="{0BDEB8BD-9C5C-4561-BF30-FF3B99484807}"/>
    <dataValidation allowBlank="1" showInputMessage="1" showErrorMessage="1" promptTitle="UGR" prompt="Quando necessário, insira a unidade gestora responsável pelo objeto" sqref="K8" xr:uid="{F6B68762-B8C5-4F49-960C-F073F5FD90CA}"/>
    <dataValidation allowBlank="1" showInputMessage="1" showErrorMessage="1" promptTitle="Nova demanda?" prompt="Selecione “Sim” ou “Não” na lista suspensa. Deve-se selecionar como “Sim” somente as demandas que não foram gastos do CNJ nos últimos 3 anos consecutivos. Caso contrário, deve-se selecionar “Não”" sqref="M8" xr:uid="{15915DBE-AE4E-488C-A529-0A0C6903A869}"/>
    <dataValidation allowBlank="1" showInputMessage="1" showErrorMessage="1" promptTitle="Gasto continuado?" prompt="Selecione “Sim” ou “Não” na lista suspensa. Se houve a necessidade de continuidade da demanda para os próximos 3 anos, deve-se selecionar a opção “Sim”. Caso contrário, deve-se selecionar a opção “Não”" sqref="N8" xr:uid="{BA6DB345-DBCB-4F61-B532-94E346D8A35B}"/>
    <dataValidation allowBlank="1" showInputMessage="1" showErrorMessage="1" promptTitle="Tipo de aquisição" prompt="Selecione “Licitação”, “Somente execução”, “Contratação direta”, “Prorrogação”, “n/a” na lista suspensa" sqref="O8" xr:uid="{6F56C42A-64D1-4BA4-B39F-0E2E7237E3F8}"/>
    <dataValidation allowBlank="1" showInputMessage="1" showErrorMessage="1" promptTitle="Processo SEI" prompt="Informe o processo SEI do objeto " sqref="P8" xr:uid="{A781327D-53DD-4D88-87E4-58C8A333FDFB}"/>
    <dataValidation allowBlank="1" showInputMessage="1" showErrorMessage="1" promptTitle="Nº do contrato, ARP ou NE" prompt="Quando houver sido gerado, registrar o número do contrato, ata de registro de preço ou nota de empenho do objeto. Caso contrário deve-se registrar n/a" sqref="Q8" xr:uid="{9BD2CD54-0F2B-4576-8FA6-6B7C4AEE9B45}"/>
    <dataValidation allowBlank="1" showInputMessage="1" showErrorMessage="1" promptTitle="Data de referência" prompt="Este campo deve ser preenchido somente caso o tipo de contratação seja &quot;Contratação direta&quot; ou &quot;Licitação&quot;, caso contrário preencha &quot;n/a&quot;. A data preenchida refere-se à quando a unidade demandante espera que seja iniciada a execução da contratação" sqref="R8" xr:uid="{F1DA4BB7-9583-4EF4-95EE-54F3979C2541}"/>
    <dataValidation allowBlank="1" showInputMessage="1" showErrorMessage="1" promptTitle="Complexidade da aquisição" prompt="Este campo deve ser preenchido somente caso o tipo de aquisição seja &quot;Aquisição direta&quot; ou &quot;Licitação&quot;, caso contrário selecione “n/a” na lista suspensa. Para a complexidade é preciso selecionar a opção que for mais adequada: &quot;Baixa&quot;, &quot;Média&quot; ou &quot;Alta&quot;" sqref="S8" xr:uid="{50E9B838-A001-426C-8646-77C4CF60F540}"/>
    <dataValidation type="list" allowBlank="1" showInputMessage="1" showErrorMessage="1" sqref="S105:S106 S9:S10 S99:S100 S198" xr:uid="{C22055B1-1412-43C7-8CCB-B1F1FC210BA4}">
      <formula1>"Baixa, Média, Alta, n/a"</formula1>
    </dataValidation>
    <dataValidation type="list" allowBlank="1" showInputMessage="1" showErrorMessage="1" sqref="M99:N100 M105:N106 M9:N10 M127 N198" xr:uid="{C59FC0E2-570D-4760-A9FE-520DE5500C7A}">
      <formula1>"Sim, Não"</formula1>
    </dataValidation>
    <dataValidation allowBlank="1" showInputMessage="1" showErrorMessage="1" promptTitle="Classificação CATMAT / CATSER" prompt="Este campo deverá ser preenchido com o código da classe do Catálogo de Materiais e Serviços." sqref="T8" xr:uid="{E42807C6-ADAF-42EE-8F69-F22C5E2E073E}"/>
    <dataValidation allowBlank="1" showInputMessage="1" showErrorMessage="1" promptTitle="Captação" prompt="Insira o orçamento necessário para atender a demanda no referente _x000a_exercício" sqref="I8" xr:uid="{B22B9403-B71B-435C-AD14-2EC1AF488638}"/>
    <dataValidation allowBlank="1" showInputMessage="1" showErrorMessage="1" promptTitle="Item PCA" prompt="Não é necessário o preenchimento" sqref="B8" xr:uid="{7FF86292-26AC-43F6-A303-6DDF803C1D66}"/>
    <dataValidation type="list" allowBlank="1" showInputMessage="1" showErrorMessage="1" sqref="O92:O98 O45:O74 O9:O16 O18:O20 O22:O33 O105:O106 O108:O175 O182:O205" xr:uid="{5041A13A-99A9-493C-ADEB-1A9F3DD4A108}">
      <formula1>"Licitação, Contratação Direta, Prorrogação, Somente execução, Somente execução - Dispensa, Suprimento de fundos, n/a"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A57FA-77E1-41CD-8CA3-F4C62F7CC836}">
  <dimension ref="A1:M330"/>
  <sheetViews>
    <sheetView zoomScale="85" zoomScaleNormal="85" workbookViewId="0">
      <selection activeCell="L8" sqref="L8"/>
    </sheetView>
  </sheetViews>
  <sheetFormatPr defaultColWidth="0" defaultRowHeight="15" zeroHeight="1" x14ac:dyDescent="0.25"/>
  <cols>
    <col min="1" max="1" width="3.7109375" customWidth="1"/>
    <col min="2" max="2" width="29.5703125" bestFit="1" customWidth="1"/>
    <col min="3" max="6" width="23.85546875" bestFit="1" customWidth="1"/>
    <col min="7" max="7" width="8.140625" customWidth="1"/>
    <col min="8" max="8" width="73" customWidth="1"/>
    <col min="9" max="10" width="23.85546875" bestFit="1" customWidth="1"/>
    <col min="11" max="11" width="19" bestFit="1" customWidth="1"/>
    <col min="12" max="12" width="29.85546875" customWidth="1"/>
    <col min="13" max="13" width="5.85546875" customWidth="1"/>
    <col min="14" max="16384" width="9.140625" hidden="1"/>
  </cols>
  <sheetData>
    <row r="1" spans="1:13" ht="15.75" thickBot="1" x14ac:dyDescent="0.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33.75" customHeight="1" thickBot="1" x14ac:dyDescent="0.3">
      <c r="A2" s="36"/>
      <c r="B2" s="37" t="s">
        <v>795</v>
      </c>
      <c r="C2" s="37"/>
      <c r="D2" s="37"/>
      <c r="E2" s="37"/>
      <c r="F2" s="37"/>
      <c r="G2" s="37"/>
      <c r="H2" s="37"/>
      <c r="I2" s="37"/>
      <c r="J2" s="37"/>
      <c r="K2" s="37"/>
      <c r="L2" s="38"/>
      <c r="M2" s="36"/>
    </row>
    <row r="3" spans="1:13" ht="15.75" thickBot="1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15.75" thickBot="1" x14ac:dyDescent="0.3">
      <c r="A4" s="36"/>
      <c r="B4" s="36"/>
      <c r="C4" s="36"/>
      <c r="D4" s="39">
        <f>D13-SUM(PCA!I:I)+PCA!I7</f>
        <v>0</v>
      </c>
      <c r="E4" s="39">
        <f>SUM(E6:E12)-$J$6</f>
        <v>0</v>
      </c>
      <c r="F4" s="36"/>
      <c r="G4" s="36"/>
      <c r="H4" s="36"/>
      <c r="I4" s="40">
        <f>J6-I6</f>
        <v>0</v>
      </c>
      <c r="J4" s="40">
        <f>E13-J8-J9-J10-J11-J12-J13-J14-J15-J16-J17-J19-J20</f>
        <v>0</v>
      </c>
      <c r="K4" s="36"/>
      <c r="L4" s="36"/>
      <c r="M4" s="36"/>
    </row>
    <row r="5" spans="1:13" ht="48" thickBot="1" x14ac:dyDescent="0.3">
      <c r="A5" s="36"/>
      <c r="B5" s="41" t="s">
        <v>8</v>
      </c>
      <c r="C5" s="41"/>
      <c r="D5" s="42" t="s">
        <v>796</v>
      </c>
      <c r="E5" s="42" t="s">
        <v>797</v>
      </c>
      <c r="F5" s="43" t="s">
        <v>798</v>
      </c>
      <c r="G5" s="36"/>
      <c r="H5" s="44" t="s">
        <v>799</v>
      </c>
      <c r="I5" s="45" t="s">
        <v>800</v>
      </c>
      <c r="J5" s="46" t="s">
        <v>801</v>
      </c>
      <c r="K5" s="36"/>
      <c r="L5" s="47" t="s">
        <v>802</v>
      </c>
      <c r="M5" s="36"/>
    </row>
    <row r="6" spans="1:13" ht="18" x14ac:dyDescent="0.25">
      <c r="A6" s="36"/>
      <c r="B6" s="48" t="s">
        <v>675</v>
      </c>
      <c r="C6" s="48"/>
      <c r="D6" s="49">
        <f>SUMIF(PCA!G:G,'Resumo por unidade'!B6,PCA!I:I)</f>
        <v>1499000</v>
      </c>
      <c r="E6" s="49">
        <f>J14+J19+J20</f>
        <v>1499000</v>
      </c>
      <c r="F6" s="50">
        <f t="shared" ref="F6:F13" si="0">E6-D6</f>
        <v>0</v>
      </c>
      <c r="G6" s="36"/>
      <c r="H6" s="51" t="s">
        <v>803</v>
      </c>
      <c r="I6" s="52">
        <f>+I7+I18</f>
        <v>179558538</v>
      </c>
      <c r="J6" s="53">
        <f>+J7+J18</f>
        <v>179558538</v>
      </c>
      <c r="K6" s="36"/>
      <c r="L6" s="54">
        <v>1935475</v>
      </c>
      <c r="M6" s="36"/>
    </row>
    <row r="7" spans="1:13" s="36" customFormat="1" ht="31.5" x14ac:dyDescent="0.2">
      <c r="B7" s="48" t="s">
        <v>25</v>
      </c>
      <c r="C7" s="48"/>
      <c r="D7" s="49">
        <f>SUMIF(PCA!G:G,'Resumo por unidade'!B7,PCA!I:I)</f>
        <v>75877397.331539184</v>
      </c>
      <c r="E7" s="55">
        <f>J8</f>
        <v>75877397</v>
      </c>
      <c r="F7" s="56">
        <f t="shared" si="0"/>
        <v>-0.33153918385505676</v>
      </c>
      <c r="H7" s="57" t="s">
        <v>804</v>
      </c>
      <c r="I7" s="108">
        <v>179059538</v>
      </c>
      <c r="J7" s="58">
        <v>179059538</v>
      </c>
    </row>
    <row r="8" spans="1:13" ht="18" x14ac:dyDescent="0.25">
      <c r="A8" s="36"/>
      <c r="B8" s="48" t="s">
        <v>428</v>
      </c>
      <c r="C8" s="48"/>
      <c r="D8" s="49">
        <f>SUMIF(PCA!G:G,'Resumo por unidade'!B8,PCA!I:I)</f>
        <v>84732141.000522882</v>
      </c>
      <c r="E8" s="55">
        <f>J10+J11+J12</f>
        <v>84732141</v>
      </c>
      <c r="F8" s="56">
        <f t="shared" si="0"/>
        <v>-5.2288174629211426E-4</v>
      </c>
      <c r="G8" s="36"/>
      <c r="H8" s="59" t="s">
        <v>805</v>
      </c>
      <c r="I8" s="60">
        <v>75877397</v>
      </c>
      <c r="J8" s="61">
        <v>75877397</v>
      </c>
      <c r="K8" s="36"/>
      <c r="L8" s="36"/>
      <c r="M8" s="36"/>
    </row>
    <row r="9" spans="1:13" ht="18" x14ac:dyDescent="0.25">
      <c r="A9" s="36"/>
      <c r="B9" s="48" t="s">
        <v>710</v>
      </c>
      <c r="C9" s="48"/>
      <c r="D9" s="49">
        <f>SUMIF(PCA!G:G,'Resumo por unidade'!B9,PCA!I:I)</f>
        <v>9500000</v>
      </c>
      <c r="E9" s="55">
        <f>J17</f>
        <v>9500000</v>
      </c>
      <c r="F9" s="56">
        <f t="shared" si="0"/>
        <v>0</v>
      </c>
      <c r="G9" s="36"/>
      <c r="H9" s="59" t="s">
        <v>806</v>
      </c>
      <c r="I9" s="60">
        <v>5050000</v>
      </c>
      <c r="J9" s="61">
        <v>5050000</v>
      </c>
      <c r="K9" s="36"/>
      <c r="L9" s="36"/>
      <c r="M9" s="36"/>
    </row>
    <row r="10" spans="1:13" ht="30" x14ac:dyDescent="0.25">
      <c r="A10" s="36"/>
      <c r="B10" s="48" t="s">
        <v>422</v>
      </c>
      <c r="C10" s="48"/>
      <c r="D10" s="49">
        <f>SUMIF(PCA!G:G,'Resumo por unidade'!B10,PCA!I:I)</f>
        <v>5050000</v>
      </c>
      <c r="E10" s="55">
        <f>J9</f>
        <v>5050000</v>
      </c>
      <c r="F10" s="56">
        <f t="shared" si="0"/>
        <v>0</v>
      </c>
      <c r="G10" s="36"/>
      <c r="H10" s="59" t="s">
        <v>807</v>
      </c>
      <c r="I10" s="60">
        <v>77375962</v>
      </c>
      <c r="J10" s="61">
        <v>77375962</v>
      </c>
      <c r="K10" s="36"/>
      <c r="L10" s="36"/>
      <c r="M10" s="36"/>
    </row>
    <row r="11" spans="1:13" ht="30" x14ac:dyDescent="0.25">
      <c r="A11" s="36"/>
      <c r="B11" s="48" t="s">
        <v>655</v>
      </c>
      <c r="C11" s="48"/>
      <c r="D11" s="49">
        <f>SUMIF(PCA!G:G,'Resumo por unidade'!B11,PCA!I:I)</f>
        <v>2000000</v>
      </c>
      <c r="E11" s="55">
        <f>J13</f>
        <v>2000000</v>
      </c>
      <c r="F11" s="56">
        <f t="shared" si="0"/>
        <v>0</v>
      </c>
      <c r="G11" s="36"/>
      <c r="H11" s="59" t="s">
        <v>808</v>
      </c>
      <c r="I11" s="60">
        <v>3140000</v>
      </c>
      <c r="J11" s="61">
        <v>3140000</v>
      </c>
      <c r="K11" s="36"/>
      <c r="L11" s="36"/>
      <c r="M11" s="36"/>
    </row>
    <row r="12" spans="1:13" ht="18.75" thickBot="1" x14ac:dyDescent="0.3">
      <c r="A12" s="36"/>
      <c r="B12" s="102" t="s">
        <v>700</v>
      </c>
      <c r="C12" s="102"/>
      <c r="D12" s="103">
        <f>SUMIF(PCA!G:G,'Resumo por unidade'!B12,PCA!I:I)</f>
        <v>900000</v>
      </c>
      <c r="E12" s="104">
        <f>J15</f>
        <v>900000</v>
      </c>
      <c r="F12" s="105">
        <f t="shared" si="0"/>
        <v>0</v>
      </c>
      <c r="G12" s="36"/>
      <c r="H12" s="59" t="s">
        <v>809</v>
      </c>
      <c r="I12" s="60">
        <v>4216179</v>
      </c>
      <c r="J12" s="61">
        <v>4216179</v>
      </c>
      <c r="K12" s="36"/>
      <c r="L12" s="36"/>
      <c r="M12" s="36"/>
    </row>
    <row r="13" spans="1:13" ht="18.75" thickBot="1" x14ac:dyDescent="0.3">
      <c r="A13" s="36"/>
      <c r="B13" s="41" t="s">
        <v>810</v>
      </c>
      <c r="C13" s="41"/>
      <c r="D13" s="106">
        <f>SUM(D6:D12)</f>
        <v>179558538.33206207</v>
      </c>
      <c r="E13" s="106">
        <f>SUM(E6:E12)</f>
        <v>179558538</v>
      </c>
      <c r="F13" s="107">
        <f t="shared" si="0"/>
        <v>-0.33206206560134888</v>
      </c>
      <c r="G13" s="36"/>
      <c r="H13" s="59" t="s">
        <v>811</v>
      </c>
      <c r="I13" s="60">
        <v>2000000</v>
      </c>
      <c r="J13" s="61">
        <v>2000000</v>
      </c>
      <c r="K13" s="36"/>
      <c r="L13" s="36"/>
      <c r="M13" s="36"/>
    </row>
    <row r="14" spans="1:13" ht="30.75" thickBot="1" x14ac:dyDescent="0.3">
      <c r="A14" s="36"/>
      <c r="B14" s="36"/>
      <c r="C14" s="36"/>
      <c r="D14" s="36"/>
      <c r="E14" s="36"/>
      <c r="F14" s="36"/>
      <c r="G14" s="36"/>
      <c r="H14" s="59" t="s">
        <v>812</v>
      </c>
      <c r="I14" s="60">
        <v>1000000</v>
      </c>
      <c r="J14" s="61">
        <v>1000000</v>
      </c>
      <c r="K14" s="36"/>
      <c r="L14" s="36"/>
      <c r="M14" s="36"/>
    </row>
    <row r="15" spans="1:13" ht="30.75" thickBot="1" x14ac:dyDescent="0.3">
      <c r="A15" s="36"/>
      <c r="B15" s="36"/>
      <c r="C15" s="36"/>
      <c r="D15" s="39">
        <f>SUM(D17:D28)-SUM(PCA!I:I)+PCA!I7</f>
        <v>0</v>
      </c>
      <c r="E15" s="39">
        <f>SUM(E17:E28)-$J$6</f>
        <v>0</v>
      </c>
      <c r="F15" s="36"/>
      <c r="G15" s="36"/>
      <c r="H15" s="59" t="s">
        <v>813</v>
      </c>
      <c r="I15" s="60">
        <v>900000</v>
      </c>
      <c r="J15" s="61">
        <v>900000</v>
      </c>
      <c r="K15" s="36"/>
      <c r="L15" s="36"/>
      <c r="M15" s="36"/>
    </row>
    <row r="16" spans="1:13" ht="30.75" thickBot="1" x14ac:dyDescent="0.3">
      <c r="A16" s="36"/>
      <c r="B16" s="41" t="s">
        <v>5</v>
      </c>
      <c r="C16" s="41"/>
      <c r="D16" s="62" t="s">
        <v>796</v>
      </c>
      <c r="E16" s="63" t="s">
        <v>797</v>
      </c>
      <c r="F16" s="43" t="s">
        <v>798</v>
      </c>
      <c r="G16" s="36"/>
      <c r="H16" s="59" t="s">
        <v>814</v>
      </c>
      <c r="I16" s="60">
        <v>0</v>
      </c>
      <c r="J16" s="61">
        <v>0</v>
      </c>
      <c r="K16" s="36"/>
      <c r="L16" s="36"/>
      <c r="M16" s="36"/>
    </row>
    <row r="17" spans="1:13" ht="18" x14ac:dyDescent="0.25">
      <c r="A17" s="36"/>
      <c r="B17" s="48" t="s">
        <v>23</v>
      </c>
      <c r="C17" s="48"/>
      <c r="D17" s="49">
        <f>SUMIFS(PCA!$I:$I,PCA!$D:$D,B:B)</f>
        <v>75877397.331539184</v>
      </c>
      <c r="E17" s="49">
        <f t="shared" ref="E17:E26" si="1">J8</f>
        <v>75877397</v>
      </c>
      <c r="F17" s="50">
        <f t="shared" ref="F17:F27" si="2">E17-D17</f>
        <v>-0.33153918385505676</v>
      </c>
      <c r="G17" s="36"/>
      <c r="H17" s="59" t="s">
        <v>815</v>
      </c>
      <c r="I17" s="60">
        <v>9500000</v>
      </c>
      <c r="J17" s="61">
        <v>9500000</v>
      </c>
      <c r="K17" s="36"/>
      <c r="L17" s="36"/>
      <c r="M17" s="36"/>
    </row>
    <row r="18" spans="1:13" ht="18" x14ac:dyDescent="0.25">
      <c r="A18" s="36"/>
      <c r="B18" s="48" t="s">
        <v>421</v>
      </c>
      <c r="C18" s="48"/>
      <c r="D18" s="49">
        <f>SUMIFS(PCA!$I:$I,PCA!$D:$D,B:B)</f>
        <v>5050000</v>
      </c>
      <c r="E18" s="49">
        <f t="shared" si="1"/>
        <v>5050000</v>
      </c>
      <c r="F18" s="50">
        <f t="shared" si="2"/>
        <v>0</v>
      </c>
      <c r="G18" s="36"/>
      <c r="H18" s="57" t="s">
        <v>816</v>
      </c>
      <c r="I18" s="64">
        <v>499000</v>
      </c>
      <c r="J18" s="65">
        <v>499000</v>
      </c>
      <c r="K18" s="36"/>
      <c r="L18" s="36"/>
      <c r="M18" s="36"/>
    </row>
    <row r="19" spans="1:13" ht="30" x14ac:dyDescent="0.25">
      <c r="A19" s="36"/>
      <c r="B19" s="48" t="s">
        <v>426</v>
      </c>
      <c r="C19" s="48"/>
      <c r="D19" s="49">
        <f>SUMIFS(PCA!$I:$I,PCA!$D:$D,B:B)</f>
        <v>77375962.000522882</v>
      </c>
      <c r="E19" s="49">
        <f t="shared" si="1"/>
        <v>77375962</v>
      </c>
      <c r="F19" s="50">
        <f t="shared" si="2"/>
        <v>-5.2288174629211426E-4</v>
      </c>
      <c r="G19" s="66"/>
      <c r="H19" s="59" t="s">
        <v>817</v>
      </c>
      <c r="I19" s="60">
        <v>99000</v>
      </c>
      <c r="J19" s="61">
        <v>99000</v>
      </c>
      <c r="K19" s="36"/>
      <c r="L19" s="36"/>
      <c r="M19" s="36"/>
    </row>
    <row r="20" spans="1:13" ht="18.75" thickBot="1" x14ac:dyDescent="0.3">
      <c r="A20" s="36"/>
      <c r="B20" s="48" t="s">
        <v>610</v>
      </c>
      <c r="C20" s="48"/>
      <c r="D20" s="49">
        <f>SUMIFS(PCA!$I:$I,PCA!$D:$D,B:B)</f>
        <v>3140000</v>
      </c>
      <c r="E20" s="49">
        <f t="shared" si="1"/>
        <v>3140000</v>
      </c>
      <c r="F20" s="50">
        <f t="shared" si="2"/>
        <v>0</v>
      </c>
      <c r="G20" s="36"/>
      <c r="H20" s="67" t="s">
        <v>818</v>
      </c>
      <c r="I20" s="68">
        <v>400000</v>
      </c>
      <c r="J20" s="69">
        <v>400000</v>
      </c>
      <c r="K20" s="36"/>
      <c r="L20" s="36"/>
      <c r="M20" s="36"/>
    </row>
    <row r="21" spans="1:13" ht="15.75" thickBot="1" x14ac:dyDescent="0.3">
      <c r="A21" s="36"/>
      <c r="B21" s="48" t="s">
        <v>620</v>
      </c>
      <c r="C21" s="48"/>
      <c r="D21" s="49">
        <f>SUMIFS(PCA!$I:$I,PCA!$D:$D,B:B)</f>
        <v>4216179</v>
      </c>
      <c r="E21" s="49">
        <f t="shared" si="1"/>
        <v>4216179</v>
      </c>
      <c r="F21" s="50">
        <f t="shared" si="2"/>
        <v>0</v>
      </c>
      <c r="G21" s="36"/>
      <c r="H21" s="36"/>
      <c r="I21" s="36"/>
      <c r="J21" s="36"/>
      <c r="K21" s="36"/>
      <c r="L21" s="36"/>
      <c r="M21" s="36"/>
    </row>
    <row r="22" spans="1:13" ht="15.75" thickBot="1" x14ac:dyDescent="0.3">
      <c r="A22" s="36"/>
      <c r="B22" s="48" t="s">
        <v>653</v>
      </c>
      <c r="C22" s="48"/>
      <c r="D22" s="49">
        <f>SUMIFS(PCA!$I:$I,PCA!$D:$D,B:B)</f>
        <v>2000000</v>
      </c>
      <c r="E22" s="49">
        <f t="shared" si="1"/>
        <v>2000000</v>
      </c>
      <c r="F22" s="50">
        <f t="shared" si="2"/>
        <v>0</v>
      </c>
      <c r="G22" s="36"/>
      <c r="H22" s="36"/>
      <c r="I22" s="39">
        <f>SUMIF(PCA!T:T,"&lt;&gt;",PCA!I:I)-SUM(I24:I200)</f>
        <v>0</v>
      </c>
      <c r="J22" s="36"/>
      <c r="K22" s="36"/>
      <c r="L22" s="36"/>
      <c r="M22" s="36"/>
    </row>
    <row r="23" spans="1:13" ht="16.5" thickBot="1" x14ac:dyDescent="0.3">
      <c r="A23" s="36"/>
      <c r="B23" s="48" t="s">
        <v>673</v>
      </c>
      <c r="C23" s="48"/>
      <c r="D23" s="49">
        <f>SUMIFS(PCA!$I:$I,PCA!$D:$D,B:B)</f>
        <v>1000000</v>
      </c>
      <c r="E23" s="49">
        <f t="shared" si="1"/>
        <v>1000000</v>
      </c>
      <c r="F23" s="50">
        <f t="shared" si="2"/>
        <v>0</v>
      </c>
      <c r="G23" s="36"/>
      <c r="H23" s="70" t="s">
        <v>819</v>
      </c>
      <c r="I23" s="42" t="s">
        <v>796</v>
      </c>
      <c r="J23" s="42" t="s">
        <v>797</v>
      </c>
      <c r="K23" s="43" t="s">
        <v>798</v>
      </c>
      <c r="L23" s="36"/>
      <c r="M23" s="36"/>
    </row>
    <row r="24" spans="1:13" x14ac:dyDescent="0.25">
      <c r="A24" s="36"/>
      <c r="B24" s="48" t="s">
        <v>699</v>
      </c>
      <c r="C24" s="48"/>
      <c r="D24" s="49">
        <f>SUMIFS(PCA!$I:$I,PCA!$D:$D,B:B)</f>
        <v>900000</v>
      </c>
      <c r="E24" s="49">
        <f t="shared" si="1"/>
        <v>900000</v>
      </c>
      <c r="F24" s="50">
        <f t="shared" si="2"/>
        <v>0</v>
      </c>
      <c r="G24" s="36"/>
      <c r="H24" s="71" t="s">
        <v>233</v>
      </c>
      <c r="I24" s="49">
        <f>SUMIF(PCA!T:T,'Resumo por unidade'!H24,PCA!I:I)</f>
        <v>22095.55</v>
      </c>
      <c r="J24" s="49">
        <v>59906.02</v>
      </c>
      <c r="K24" s="50">
        <f t="shared" ref="K24" si="3">J24-I24</f>
        <v>37810.47</v>
      </c>
      <c r="L24" s="36"/>
      <c r="M24" s="36"/>
    </row>
    <row r="25" spans="1:13" x14ac:dyDescent="0.25">
      <c r="A25" s="36"/>
      <c r="B25" s="48" t="s">
        <v>820</v>
      </c>
      <c r="C25" s="48"/>
      <c r="D25" s="49">
        <f>SUMIFS(PCA!$I:$I,PCA!$D:$D,B:B)</f>
        <v>0</v>
      </c>
      <c r="E25" s="49">
        <f t="shared" si="1"/>
        <v>0</v>
      </c>
      <c r="F25" s="50">
        <f t="shared" si="2"/>
        <v>0</v>
      </c>
      <c r="G25" s="36"/>
      <c r="H25" s="71" t="s">
        <v>821</v>
      </c>
      <c r="I25" s="49">
        <f>SUMIF(PCA!T:T,'Resumo por unidade'!H25,PCA!I:I)</f>
        <v>0</v>
      </c>
      <c r="J25" s="49">
        <v>59906.02</v>
      </c>
      <c r="K25" s="50">
        <f>J25-I25</f>
        <v>59906.02</v>
      </c>
      <c r="L25" s="36"/>
      <c r="M25" s="36"/>
    </row>
    <row r="26" spans="1:13" x14ac:dyDescent="0.25">
      <c r="A26" s="36"/>
      <c r="B26" s="48" t="s">
        <v>709</v>
      </c>
      <c r="C26" s="48"/>
      <c r="D26" s="49">
        <f>SUMIFS(PCA!$I:$I,PCA!$D:$D,B:B)</f>
        <v>9500000</v>
      </c>
      <c r="E26" s="49">
        <f t="shared" si="1"/>
        <v>9500000</v>
      </c>
      <c r="F26" s="50">
        <f t="shared" si="2"/>
        <v>0</v>
      </c>
      <c r="G26" s="36"/>
      <c r="H26" s="71" t="s">
        <v>822</v>
      </c>
      <c r="I26" s="49">
        <f>SUMIF(PCA!T:T,'Resumo por unidade'!H26,PCA!I:I)</f>
        <v>0</v>
      </c>
      <c r="J26" s="49">
        <v>59906.02</v>
      </c>
      <c r="K26" s="50">
        <f t="shared" ref="K26:K94" si="4">J26-I26</f>
        <v>59906.02</v>
      </c>
      <c r="L26" s="36"/>
      <c r="M26" s="36"/>
    </row>
    <row r="27" spans="1:13" x14ac:dyDescent="0.25">
      <c r="A27" s="36"/>
      <c r="B27" s="48" t="s">
        <v>691</v>
      </c>
      <c r="C27" s="48"/>
      <c r="D27" s="49">
        <f>SUMIFS(PCA!$I:$I,PCA!$D:$D,B:B)</f>
        <v>99000</v>
      </c>
      <c r="E27" s="49">
        <f>J19</f>
        <v>99000</v>
      </c>
      <c r="F27" s="50">
        <f t="shared" si="2"/>
        <v>0</v>
      </c>
      <c r="G27" s="36"/>
      <c r="H27" s="71" t="s">
        <v>176</v>
      </c>
      <c r="I27" s="49">
        <f>SUMIF(PCA!T:T,'Resumo por unidade'!H27,PCA!I:I)</f>
        <v>70000</v>
      </c>
      <c r="J27" s="49">
        <v>59906.02</v>
      </c>
      <c r="K27" s="50">
        <f t="shared" si="4"/>
        <v>-10093.980000000003</v>
      </c>
      <c r="L27" s="36"/>
      <c r="M27" s="36"/>
    </row>
    <row r="28" spans="1:13" x14ac:dyDescent="0.25">
      <c r="A28" s="36"/>
      <c r="B28" s="48" t="s">
        <v>695</v>
      </c>
      <c r="C28" s="48"/>
      <c r="D28" s="49">
        <f>SUMIFS(PCA!$I:$I,PCA!$D:$D,B:B)</f>
        <v>400000</v>
      </c>
      <c r="E28" s="49">
        <f>J20</f>
        <v>400000</v>
      </c>
      <c r="F28" s="50">
        <f>E28-D28</f>
        <v>0</v>
      </c>
      <c r="G28" s="36"/>
      <c r="H28" s="71" t="s">
        <v>823</v>
      </c>
      <c r="I28" s="49">
        <f>SUMIF(PCA!T:T,'Resumo por unidade'!H28,PCA!I:I)</f>
        <v>0</v>
      </c>
      <c r="J28" s="49">
        <v>59906.02</v>
      </c>
      <c r="K28" s="50">
        <f t="shared" si="4"/>
        <v>59906.02</v>
      </c>
      <c r="L28" s="36"/>
      <c r="M28" s="36"/>
    </row>
    <row r="29" spans="1:13" x14ac:dyDescent="0.25">
      <c r="A29" s="36"/>
      <c r="B29" s="36"/>
      <c r="C29" s="36"/>
      <c r="D29" s="36"/>
      <c r="E29" s="36"/>
      <c r="F29" s="36"/>
      <c r="G29" s="36"/>
      <c r="H29" s="71" t="s">
        <v>301</v>
      </c>
      <c r="I29" s="49">
        <f>SUMIF(PCA!T:T,'Resumo por unidade'!H29,PCA!I:I)</f>
        <v>20000</v>
      </c>
      <c r="J29" s="49">
        <v>59906.02</v>
      </c>
      <c r="K29" s="50">
        <f t="shared" ref="K29" si="5">J29-I29</f>
        <v>39906.019999999997</v>
      </c>
      <c r="L29" s="36"/>
      <c r="M29" s="36"/>
    </row>
    <row r="30" spans="1:13" x14ac:dyDescent="0.25">
      <c r="A30" s="36"/>
      <c r="B30" s="36"/>
      <c r="C30" s="36"/>
      <c r="D30" s="36"/>
      <c r="E30" s="36"/>
      <c r="F30" s="36"/>
      <c r="G30" s="36"/>
      <c r="H30" s="71" t="s">
        <v>824</v>
      </c>
      <c r="I30" s="49">
        <f>SUMIF(PCA!T:T,'Resumo por unidade'!H30,PCA!I:I)</f>
        <v>0</v>
      </c>
      <c r="J30" s="49">
        <v>59906.02</v>
      </c>
      <c r="K30" s="50">
        <f t="shared" si="4"/>
        <v>59906.02</v>
      </c>
      <c r="L30" s="36"/>
      <c r="M30" s="36"/>
    </row>
    <row r="31" spans="1:13" x14ac:dyDescent="0.25">
      <c r="A31" s="36"/>
      <c r="B31" s="36"/>
      <c r="C31" s="36"/>
      <c r="D31" s="36"/>
      <c r="E31" s="36"/>
      <c r="F31" s="36"/>
      <c r="G31" s="36"/>
      <c r="H31" s="71" t="s">
        <v>825</v>
      </c>
      <c r="I31" s="49">
        <f>SUMIF(PCA!T:T,'Resumo por unidade'!H31,PCA!I:I)</f>
        <v>0</v>
      </c>
      <c r="J31" s="49">
        <v>59906.02</v>
      </c>
      <c r="K31" s="50">
        <f t="shared" si="4"/>
        <v>59906.02</v>
      </c>
      <c r="L31" s="36"/>
      <c r="M31" s="36"/>
    </row>
    <row r="32" spans="1:13" x14ac:dyDescent="0.25">
      <c r="A32" s="36"/>
      <c r="B32" s="36"/>
      <c r="C32" s="36"/>
      <c r="D32" s="36"/>
      <c r="E32" s="36"/>
      <c r="F32" s="36"/>
      <c r="G32" s="36"/>
      <c r="H32" s="71" t="s">
        <v>112</v>
      </c>
      <c r="I32" s="49">
        <f>SUMIF(PCA!T:T,'Resumo por unidade'!H32,PCA!I:I)</f>
        <v>32401</v>
      </c>
      <c r="J32" s="49">
        <v>59906.02</v>
      </c>
      <c r="K32" s="50">
        <f t="shared" si="4"/>
        <v>27505.019999999997</v>
      </c>
      <c r="L32" s="36"/>
      <c r="M32" s="36"/>
    </row>
    <row r="33" spans="1:13" x14ac:dyDescent="0.25">
      <c r="A33" s="36"/>
      <c r="B33" s="36"/>
      <c r="C33" s="36"/>
      <c r="D33" s="36"/>
      <c r="E33" s="36"/>
      <c r="F33" s="36"/>
      <c r="G33" s="36"/>
      <c r="H33" s="71" t="s">
        <v>197</v>
      </c>
      <c r="I33" s="49">
        <f>SUMIF(PCA!T:T,'Resumo por unidade'!H33,PCA!I:I)</f>
        <v>5000</v>
      </c>
      <c r="J33" s="49">
        <v>59906.02</v>
      </c>
      <c r="K33" s="50">
        <f t="shared" si="4"/>
        <v>54906.02</v>
      </c>
      <c r="L33" s="36"/>
      <c r="M33" s="36"/>
    </row>
    <row r="34" spans="1:13" x14ac:dyDescent="0.25">
      <c r="A34" s="36"/>
      <c r="B34" s="36"/>
      <c r="C34" s="36"/>
      <c r="D34" s="36"/>
      <c r="E34" s="36"/>
      <c r="F34" s="36"/>
      <c r="G34" s="36"/>
      <c r="H34" s="71" t="s">
        <v>826</v>
      </c>
      <c r="I34" s="49">
        <f>SUMIF(PCA!T:T,'Resumo por unidade'!H34,PCA!I:I)</f>
        <v>0</v>
      </c>
      <c r="J34" s="49">
        <v>59906.02</v>
      </c>
      <c r="K34" s="50">
        <f t="shared" si="4"/>
        <v>59906.02</v>
      </c>
      <c r="L34" s="36"/>
      <c r="M34" s="36"/>
    </row>
    <row r="35" spans="1:13" x14ac:dyDescent="0.25">
      <c r="A35" s="36"/>
      <c r="B35" s="36"/>
      <c r="C35" s="36"/>
      <c r="D35" s="36"/>
      <c r="E35" s="36"/>
      <c r="F35" s="36"/>
      <c r="G35" s="36"/>
      <c r="H35" s="71" t="s">
        <v>223</v>
      </c>
      <c r="I35" s="49">
        <f>SUMIF(PCA!T:T,'Resumo por unidade'!H35,PCA!I:I)</f>
        <v>51900.84</v>
      </c>
      <c r="J35" s="49">
        <v>59906.02</v>
      </c>
      <c r="K35" s="50">
        <f t="shared" si="4"/>
        <v>8005.18</v>
      </c>
      <c r="L35" s="36"/>
      <c r="M35" s="36"/>
    </row>
    <row r="36" spans="1:13" x14ac:dyDescent="0.25">
      <c r="A36" s="36"/>
      <c r="B36" s="36"/>
      <c r="C36" s="36"/>
      <c r="D36" s="36"/>
      <c r="E36" s="36"/>
      <c r="F36" s="36"/>
      <c r="G36" s="36"/>
      <c r="H36" s="71" t="s">
        <v>827</v>
      </c>
      <c r="I36" s="49">
        <f>SUMIF(PCA!T:T,'Resumo por unidade'!H36,PCA!I:I)</f>
        <v>0</v>
      </c>
      <c r="J36" s="49">
        <v>59906.02</v>
      </c>
      <c r="K36" s="50">
        <f t="shared" si="4"/>
        <v>59906.02</v>
      </c>
      <c r="L36" s="36"/>
      <c r="M36" s="36"/>
    </row>
    <row r="37" spans="1:13" x14ac:dyDescent="0.25">
      <c r="A37" s="36"/>
      <c r="B37" s="36"/>
      <c r="C37" s="36"/>
      <c r="D37" s="36"/>
      <c r="E37" s="36"/>
      <c r="F37" s="36"/>
      <c r="G37" s="36"/>
      <c r="H37" s="71" t="s">
        <v>828</v>
      </c>
      <c r="I37" s="49">
        <f>SUMIF(PCA!T:T,'Resumo por unidade'!H37,PCA!I:I)</f>
        <v>0</v>
      </c>
      <c r="J37" s="49">
        <v>59906.02</v>
      </c>
      <c r="K37" s="50">
        <f t="shared" si="4"/>
        <v>59906.02</v>
      </c>
      <c r="L37" s="36"/>
      <c r="M37" s="36"/>
    </row>
    <row r="38" spans="1:13" x14ac:dyDescent="0.25">
      <c r="A38" s="36"/>
      <c r="B38" s="36"/>
      <c r="C38" s="36"/>
      <c r="D38" s="36"/>
      <c r="E38" s="36"/>
      <c r="F38" s="36"/>
      <c r="G38" s="36"/>
      <c r="H38" s="71" t="s">
        <v>829</v>
      </c>
      <c r="I38" s="49">
        <f>SUMIF(PCA!T:T,'Resumo por unidade'!H38,PCA!I:I)</f>
        <v>0</v>
      </c>
      <c r="J38" s="49">
        <v>59906.02</v>
      </c>
      <c r="K38" s="50">
        <f t="shared" si="4"/>
        <v>59906.02</v>
      </c>
      <c r="L38" s="36"/>
      <c r="M38" s="36"/>
    </row>
    <row r="39" spans="1:13" x14ac:dyDescent="0.25">
      <c r="A39" s="36"/>
      <c r="B39" s="36"/>
      <c r="C39" s="36"/>
      <c r="D39" s="36"/>
      <c r="E39" s="36"/>
      <c r="F39" s="36"/>
      <c r="G39" s="36"/>
      <c r="H39" s="71" t="s">
        <v>830</v>
      </c>
      <c r="I39" s="49">
        <f>SUMIF(PCA!T:T,'Resumo por unidade'!H39,PCA!I:I)</f>
        <v>0</v>
      </c>
      <c r="J39" s="49">
        <v>59906.02</v>
      </c>
      <c r="K39" s="50">
        <f t="shared" si="4"/>
        <v>59906.02</v>
      </c>
      <c r="L39" s="36"/>
      <c r="M39" s="36"/>
    </row>
    <row r="40" spans="1:13" x14ac:dyDescent="0.25">
      <c r="A40" s="36"/>
      <c r="B40" s="36"/>
      <c r="C40" s="36"/>
      <c r="D40" s="36"/>
      <c r="E40" s="36"/>
      <c r="F40" s="36"/>
      <c r="G40" s="36"/>
      <c r="H40" s="71" t="s">
        <v>362</v>
      </c>
      <c r="I40" s="49">
        <f>SUMIF(PCA!T:T,'Resumo por unidade'!H40,PCA!I:I)</f>
        <v>12133.44</v>
      </c>
      <c r="J40" s="49">
        <v>59906.02</v>
      </c>
      <c r="K40" s="50">
        <f t="shared" si="4"/>
        <v>47772.579999999994</v>
      </c>
      <c r="L40" s="36"/>
      <c r="M40" s="36"/>
    </row>
    <row r="41" spans="1:13" x14ac:dyDescent="0.25">
      <c r="A41" s="36"/>
      <c r="B41" s="36"/>
      <c r="C41" s="36"/>
      <c r="D41" s="36"/>
      <c r="E41" s="36"/>
      <c r="F41" s="36"/>
      <c r="G41" s="36"/>
      <c r="H41" s="71" t="s">
        <v>82</v>
      </c>
      <c r="I41" s="49">
        <f>SUMIF(PCA!T:T,'Resumo por unidade'!H41,PCA!I:I)</f>
        <v>11500</v>
      </c>
      <c r="J41" s="49">
        <v>59906.02</v>
      </c>
      <c r="K41" s="50">
        <f t="shared" si="4"/>
        <v>48406.02</v>
      </c>
      <c r="L41" s="36"/>
      <c r="M41" s="36"/>
    </row>
    <row r="42" spans="1:13" x14ac:dyDescent="0.25">
      <c r="A42" s="36"/>
      <c r="B42" s="36"/>
      <c r="C42" s="36"/>
      <c r="D42" s="36"/>
      <c r="E42" s="36"/>
      <c r="F42" s="36"/>
      <c r="G42" s="36"/>
      <c r="H42" s="71" t="s">
        <v>397</v>
      </c>
      <c r="I42" s="49">
        <f>SUMIF(PCA!T:T,'Resumo por unidade'!H42,PCA!I:I)</f>
        <v>5000</v>
      </c>
      <c r="J42" s="49">
        <v>59906.02</v>
      </c>
      <c r="K42" s="50">
        <f t="shared" si="4"/>
        <v>54906.02</v>
      </c>
      <c r="L42" s="36"/>
      <c r="M42" s="36"/>
    </row>
    <row r="43" spans="1:13" x14ac:dyDescent="0.25">
      <c r="A43" s="36"/>
      <c r="B43" s="36"/>
      <c r="C43" s="36"/>
      <c r="D43" s="36"/>
      <c r="E43" s="36"/>
      <c r="F43" s="36"/>
      <c r="G43" s="36"/>
      <c r="H43" s="71" t="s">
        <v>831</v>
      </c>
      <c r="I43" s="49">
        <f>SUMIF(PCA!T:T,'Resumo por unidade'!H43,PCA!I:I)</f>
        <v>0</v>
      </c>
      <c r="J43" s="49">
        <v>59906.02</v>
      </c>
      <c r="K43" s="50">
        <f t="shared" si="4"/>
        <v>59906.02</v>
      </c>
      <c r="L43" s="36"/>
      <c r="M43" s="36"/>
    </row>
    <row r="44" spans="1:13" x14ac:dyDescent="0.25">
      <c r="A44" s="36"/>
      <c r="B44" s="36"/>
      <c r="C44" s="36"/>
      <c r="D44" s="36"/>
      <c r="E44" s="36"/>
      <c r="F44" s="36"/>
      <c r="G44" s="36"/>
      <c r="H44" s="71" t="s">
        <v>832</v>
      </c>
      <c r="I44" s="49">
        <f>SUMIF(PCA!T:T,'Resumo por unidade'!H44,PCA!I:I)</f>
        <v>0</v>
      </c>
      <c r="J44" s="49">
        <v>59906.02</v>
      </c>
      <c r="K44" s="50">
        <f t="shared" si="4"/>
        <v>59906.02</v>
      </c>
      <c r="L44" s="36"/>
      <c r="M44" s="36"/>
    </row>
    <row r="45" spans="1:13" x14ac:dyDescent="0.25">
      <c r="A45" s="36"/>
      <c r="B45" s="36"/>
      <c r="C45" s="36"/>
      <c r="D45" s="36"/>
      <c r="E45" s="36"/>
      <c r="F45" s="36"/>
      <c r="G45" s="36"/>
      <c r="H45" s="71" t="s">
        <v>72</v>
      </c>
      <c r="I45" s="49">
        <f>SUMIF(PCA!T:T,'Resumo por unidade'!H45,PCA!I:I)</f>
        <v>20000</v>
      </c>
      <c r="J45" s="49">
        <v>59906.02</v>
      </c>
      <c r="K45" s="50">
        <f t="shared" ref="K45" si="6">J45-I45</f>
        <v>39906.019999999997</v>
      </c>
      <c r="L45" s="36"/>
      <c r="M45" s="36"/>
    </row>
    <row r="46" spans="1:13" x14ac:dyDescent="0.25">
      <c r="A46" s="36"/>
      <c r="B46" s="36"/>
      <c r="C46" s="36"/>
      <c r="D46" s="36"/>
      <c r="E46" s="36"/>
      <c r="F46" s="36"/>
      <c r="G46" s="36"/>
      <c r="H46" s="71" t="s">
        <v>833</v>
      </c>
      <c r="I46" s="49">
        <f>SUMIF(PCA!T:T,'Resumo por unidade'!H46,PCA!I:I)</f>
        <v>0</v>
      </c>
      <c r="J46" s="49">
        <v>59906.02</v>
      </c>
      <c r="K46" s="50">
        <f t="shared" si="4"/>
        <v>59906.02</v>
      </c>
      <c r="L46" s="36"/>
      <c r="M46" s="36"/>
    </row>
    <row r="47" spans="1:13" x14ac:dyDescent="0.25">
      <c r="A47" s="36"/>
      <c r="B47" s="36"/>
      <c r="C47" s="36"/>
      <c r="D47" s="36"/>
      <c r="E47" s="36"/>
      <c r="F47" s="36"/>
      <c r="G47" s="36"/>
      <c r="H47" s="71" t="s">
        <v>356</v>
      </c>
      <c r="I47" s="49">
        <f>SUMIF(PCA!T:T,'Resumo por unidade'!H47,PCA!I:I)</f>
        <v>12720</v>
      </c>
      <c r="J47" s="49">
        <v>59906.02</v>
      </c>
      <c r="K47" s="50">
        <f t="shared" si="4"/>
        <v>47186.02</v>
      </c>
      <c r="L47" s="36"/>
      <c r="M47" s="36"/>
    </row>
    <row r="48" spans="1:13" x14ac:dyDescent="0.25">
      <c r="A48" s="36"/>
      <c r="B48" s="36"/>
      <c r="C48" s="36"/>
      <c r="D48" s="36"/>
      <c r="E48" s="36"/>
      <c r="F48" s="36"/>
      <c r="G48" s="36"/>
      <c r="H48" s="71" t="s">
        <v>57</v>
      </c>
      <c r="I48" s="49">
        <f>SUMIF(PCA!T:T,'Resumo por unidade'!H48,PCA!I:I)</f>
        <v>145160</v>
      </c>
      <c r="J48" s="49">
        <v>59906.02</v>
      </c>
      <c r="K48" s="50">
        <f t="shared" ref="K48" si="7">J48-I48</f>
        <v>-85253.98000000001</v>
      </c>
      <c r="L48" s="36"/>
      <c r="M48" s="36"/>
    </row>
    <row r="49" spans="1:13" x14ac:dyDescent="0.25">
      <c r="A49" s="36"/>
      <c r="B49" s="36"/>
      <c r="C49" s="36"/>
      <c r="D49" s="36"/>
      <c r="E49" s="36"/>
      <c r="F49" s="36"/>
      <c r="G49" s="36"/>
      <c r="H49" s="71" t="s">
        <v>834</v>
      </c>
      <c r="I49" s="49">
        <f>SUMIF(PCA!T:T,'Resumo por unidade'!H49,PCA!I:I)</f>
        <v>0</v>
      </c>
      <c r="J49" s="49">
        <v>59906.02</v>
      </c>
      <c r="K49" s="50">
        <f t="shared" si="4"/>
        <v>59906.02</v>
      </c>
      <c r="L49" s="36"/>
      <c r="M49" s="36"/>
    </row>
    <row r="50" spans="1:13" x14ac:dyDescent="0.25">
      <c r="A50" s="36"/>
      <c r="B50" s="36"/>
      <c r="C50" s="36"/>
      <c r="D50" s="36"/>
      <c r="E50" s="36"/>
      <c r="F50" s="36"/>
      <c r="G50" s="36"/>
      <c r="H50" s="71" t="s">
        <v>63</v>
      </c>
      <c r="I50" s="49">
        <f>SUMIF(PCA!T:T,'Resumo por unidade'!H50,PCA!I:I)</f>
        <v>60000</v>
      </c>
      <c r="J50" s="49">
        <v>59906.02</v>
      </c>
      <c r="K50" s="50">
        <f t="shared" ref="K50" si="8">J50-I50</f>
        <v>-93.980000000003201</v>
      </c>
      <c r="L50" s="36"/>
      <c r="M50" s="36"/>
    </row>
    <row r="51" spans="1:13" x14ac:dyDescent="0.25">
      <c r="A51" s="36"/>
      <c r="B51" s="36"/>
      <c r="C51" s="36"/>
      <c r="D51" s="36"/>
      <c r="E51" s="36"/>
      <c r="F51" s="36"/>
      <c r="G51" s="36"/>
      <c r="H51" s="71" t="s">
        <v>835</v>
      </c>
      <c r="I51" s="49">
        <f>SUMIF(PCA!T:T,'Resumo por unidade'!H51,PCA!I:I)</f>
        <v>0</v>
      </c>
      <c r="J51" s="49">
        <v>59906.02</v>
      </c>
      <c r="K51" s="50">
        <f t="shared" si="4"/>
        <v>59906.02</v>
      </c>
      <c r="L51" s="36"/>
      <c r="M51" s="36"/>
    </row>
    <row r="52" spans="1:13" x14ac:dyDescent="0.25">
      <c r="A52" s="36"/>
      <c r="B52" s="36"/>
      <c r="C52" s="36"/>
      <c r="D52" s="36"/>
      <c r="E52" s="36"/>
      <c r="F52" s="36"/>
      <c r="G52" s="36"/>
      <c r="H52" s="71" t="s">
        <v>244</v>
      </c>
      <c r="I52" s="49">
        <f>SUMIF(PCA!T:T,'Resumo por unidade'!H52,PCA!I:I)</f>
        <v>5669.38</v>
      </c>
      <c r="J52" s="49">
        <v>59906.02</v>
      </c>
      <c r="K52" s="50">
        <f t="shared" si="4"/>
        <v>54236.639999999999</v>
      </c>
      <c r="L52" s="36"/>
      <c r="M52" s="36"/>
    </row>
    <row r="53" spans="1:13" x14ac:dyDescent="0.25">
      <c r="A53" s="36"/>
      <c r="B53" s="36"/>
      <c r="C53" s="36"/>
      <c r="D53" s="36"/>
      <c r="E53" s="36"/>
      <c r="F53" s="36"/>
      <c r="G53" s="36"/>
      <c r="H53" s="71" t="s">
        <v>836</v>
      </c>
      <c r="I53" s="49">
        <f>SUMIF(PCA!T:T,'Resumo por unidade'!H53,PCA!I:I)</f>
        <v>0</v>
      </c>
      <c r="J53" s="49">
        <v>59906.02</v>
      </c>
      <c r="K53" s="50">
        <f t="shared" si="4"/>
        <v>59906.02</v>
      </c>
      <c r="L53" s="36"/>
      <c r="M53" s="36"/>
    </row>
    <row r="54" spans="1:13" x14ac:dyDescent="0.25">
      <c r="A54" s="36"/>
      <c r="B54" s="36"/>
      <c r="C54" s="36"/>
      <c r="D54" s="36"/>
      <c r="E54" s="36"/>
      <c r="F54" s="36"/>
      <c r="G54" s="36"/>
      <c r="H54" s="71" t="s">
        <v>837</v>
      </c>
      <c r="I54" s="49">
        <f>SUMIF(PCA!T:T,'Resumo por unidade'!H54,PCA!I:I)</f>
        <v>0</v>
      </c>
      <c r="J54" s="49">
        <v>59906.02</v>
      </c>
      <c r="K54" s="50">
        <f t="shared" si="4"/>
        <v>59906.02</v>
      </c>
      <c r="L54" s="36"/>
      <c r="M54" s="36"/>
    </row>
    <row r="55" spans="1:13" x14ac:dyDescent="0.25">
      <c r="A55" s="36"/>
      <c r="B55" s="36"/>
      <c r="C55" s="36"/>
      <c r="D55" s="36"/>
      <c r="E55" s="36"/>
      <c r="F55" s="36"/>
      <c r="G55" s="36"/>
      <c r="H55" s="71" t="s">
        <v>838</v>
      </c>
      <c r="I55" s="49">
        <f>SUMIF(PCA!T:T,'Resumo por unidade'!H55,PCA!I:I)</f>
        <v>0</v>
      </c>
      <c r="J55" s="49">
        <v>59906.02</v>
      </c>
      <c r="K55" s="50">
        <f t="shared" si="4"/>
        <v>59906.02</v>
      </c>
      <c r="L55" s="36"/>
      <c r="M55" s="36"/>
    </row>
    <row r="56" spans="1:13" x14ac:dyDescent="0.25">
      <c r="A56" s="36"/>
      <c r="B56" s="36"/>
      <c r="C56" s="36"/>
      <c r="D56" s="36"/>
      <c r="E56" s="36"/>
      <c r="F56" s="36"/>
      <c r="G56" s="36"/>
      <c r="H56" s="71" t="s">
        <v>839</v>
      </c>
      <c r="I56" s="49">
        <f>SUMIF(PCA!T:T,'Resumo por unidade'!H56,PCA!I:I)</f>
        <v>0</v>
      </c>
      <c r="J56" s="49">
        <v>59906.02</v>
      </c>
      <c r="K56" s="50">
        <f t="shared" si="4"/>
        <v>59906.02</v>
      </c>
      <c r="L56" s="36"/>
      <c r="M56" s="36"/>
    </row>
    <row r="57" spans="1:13" x14ac:dyDescent="0.25">
      <c r="A57" s="36"/>
      <c r="B57" s="36"/>
      <c r="C57" s="36"/>
      <c r="D57" s="36"/>
      <c r="E57" s="36"/>
      <c r="F57" s="36"/>
      <c r="G57" s="36"/>
      <c r="H57" s="71" t="s">
        <v>840</v>
      </c>
      <c r="I57" s="49">
        <f>SUMIF(PCA!T:T,'Resumo por unidade'!H57,PCA!I:I)</f>
        <v>0</v>
      </c>
      <c r="J57" s="49">
        <v>59906.02</v>
      </c>
      <c r="K57" s="50">
        <f t="shared" si="4"/>
        <v>59906.02</v>
      </c>
      <c r="L57" s="36"/>
      <c r="M57" s="36"/>
    </row>
    <row r="58" spans="1:13" x14ac:dyDescent="0.25">
      <c r="A58" s="36"/>
      <c r="B58" s="36"/>
      <c r="C58" s="36"/>
      <c r="D58" s="36"/>
      <c r="E58" s="36"/>
      <c r="F58" s="36"/>
      <c r="G58" s="36"/>
      <c r="H58" s="71" t="s">
        <v>841</v>
      </c>
      <c r="I58" s="49">
        <f>SUMIF(PCA!T:T,'Resumo por unidade'!H58,PCA!I:I)</f>
        <v>0</v>
      </c>
      <c r="J58" s="49">
        <v>59906.02</v>
      </c>
      <c r="K58" s="50">
        <f t="shared" si="4"/>
        <v>59906.02</v>
      </c>
      <c r="L58" s="36"/>
      <c r="M58" s="36"/>
    </row>
    <row r="59" spans="1:13" x14ac:dyDescent="0.25">
      <c r="A59" s="36"/>
      <c r="B59" s="36"/>
      <c r="C59" s="36"/>
      <c r="D59" s="36"/>
      <c r="E59" s="36"/>
      <c r="F59" s="36"/>
      <c r="G59" s="36"/>
      <c r="H59" s="71" t="s">
        <v>842</v>
      </c>
      <c r="I59" s="49">
        <f>SUMIF(PCA!T:T,'Resumo por unidade'!H59,PCA!I:I)</f>
        <v>0</v>
      </c>
      <c r="J59" s="49">
        <v>59906.02</v>
      </c>
      <c r="K59" s="50">
        <f t="shared" si="4"/>
        <v>59906.02</v>
      </c>
      <c r="L59" s="36"/>
      <c r="M59" s="36"/>
    </row>
    <row r="60" spans="1:13" x14ac:dyDescent="0.25">
      <c r="A60" s="36"/>
      <c r="B60" s="36"/>
      <c r="C60" s="36"/>
      <c r="D60" s="36"/>
      <c r="E60" s="36"/>
      <c r="F60" s="36"/>
      <c r="G60" s="36"/>
      <c r="H60" s="71" t="s">
        <v>843</v>
      </c>
      <c r="I60" s="49">
        <f>SUMIF(PCA!T:T,'Resumo por unidade'!H60,PCA!I:I)</f>
        <v>0</v>
      </c>
      <c r="J60" s="49">
        <v>59906.02</v>
      </c>
      <c r="K60" s="50">
        <f t="shared" si="4"/>
        <v>59906.02</v>
      </c>
      <c r="L60" s="36"/>
      <c r="M60" s="36"/>
    </row>
    <row r="61" spans="1:13" x14ac:dyDescent="0.25">
      <c r="A61" s="36"/>
      <c r="B61" s="36"/>
      <c r="C61" s="36"/>
      <c r="D61" s="36"/>
      <c r="E61" s="36"/>
      <c r="F61" s="36"/>
      <c r="G61" s="36"/>
      <c r="H61" s="71" t="s">
        <v>844</v>
      </c>
      <c r="I61" s="49">
        <f>SUMIF(PCA!T:T,'Resumo por unidade'!H61,PCA!I:I)</f>
        <v>0</v>
      </c>
      <c r="J61" s="49">
        <v>59906.02</v>
      </c>
      <c r="K61" s="50">
        <f t="shared" si="4"/>
        <v>59906.02</v>
      </c>
      <c r="L61" s="36"/>
      <c r="M61" s="36"/>
    </row>
    <row r="62" spans="1:13" x14ac:dyDescent="0.25">
      <c r="A62" s="36"/>
      <c r="B62" s="36"/>
      <c r="C62" s="36"/>
      <c r="D62" s="36"/>
      <c r="E62" s="36"/>
      <c r="F62" s="36"/>
      <c r="G62" s="36"/>
      <c r="H62" s="71" t="s">
        <v>845</v>
      </c>
      <c r="I62" s="49">
        <f>SUMIF(PCA!T:T,'Resumo por unidade'!H62,PCA!I:I)</f>
        <v>0</v>
      </c>
      <c r="J62" s="49">
        <v>59906.02</v>
      </c>
      <c r="K62" s="50">
        <f t="shared" si="4"/>
        <v>59906.02</v>
      </c>
      <c r="L62" s="36"/>
      <c r="M62" s="36"/>
    </row>
    <row r="63" spans="1:13" x14ac:dyDescent="0.25">
      <c r="A63" s="36"/>
      <c r="B63" s="36"/>
      <c r="C63" s="36"/>
      <c r="D63" s="36"/>
      <c r="E63" s="36"/>
      <c r="F63" s="36"/>
      <c r="G63" s="36"/>
      <c r="H63" s="71" t="s">
        <v>846</v>
      </c>
      <c r="I63" s="49">
        <f>SUMIF(PCA!T:T,'Resumo por unidade'!H63,PCA!I:I)</f>
        <v>0</v>
      </c>
      <c r="J63" s="49">
        <v>59906.02</v>
      </c>
      <c r="K63" s="50">
        <f t="shared" si="4"/>
        <v>59906.02</v>
      </c>
      <c r="L63" s="36"/>
      <c r="M63" s="36"/>
    </row>
    <row r="64" spans="1:13" x14ac:dyDescent="0.25">
      <c r="A64" s="36"/>
      <c r="B64" s="36"/>
      <c r="C64" s="36"/>
      <c r="D64" s="36"/>
      <c r="E64" s="36"/>
      <c r="F64" s="36"/>
      <c r="G64" s="36"/>
      <c r="H64" s="71" t="s">
        <v>847</v>
      </c>
      <c r="I64" s="49">
        <f>SUMIF(PCA!T:T,'Resumo por unidade'!H64,PCA!I:I)</f>
        <v>0</v>
      </c>
      <c r="J64" s="49">
        <v>59906.02</v>
      </c>
      <c r="K64" s="50">
        <f t="shared" si="4"/>
        <v>59906.02</v>
      </c>
      <c r="L64" s="36"/>
      <c r="M64" s="36"/>
    </row>
    <row r="65" spans="1:13" x14ac:dyDescent="0.25">
      <c r="A65" s="36"/>
      <c r="B65" s="36"/>
      <c r="C65" s="36"/>
      <c r="D65" s="36"/>
      <c r="E65" s="36"/>
      <c r="F65" s="36"/>
      <c r="G65" s="36"/>
      <c r="H65" s="71" t="s">
        <v>108</v>
      </c>
      <c r="I65" s="49">
        <f>SUMIF(PCA!T:T,'Resumo por unidade'!H65,PCA!I:I)</f>
        <v>33000</v>
      </c>
      <c r="J65" s="49">
        <v>59906.02</v>
      </c>
      <c r="K65" s="50">
        <f t="shared" si="4"/>
        <v>26906.019999999997</v>
      </c>
      <c r="L65" s="36"/>
      <c r="M65" s="36"/>
    </row>
    <row r="66" spans="1:13" x14ac:dyDescent="0.25">
      <c r="A66" s="36"/>
      <c r="B66" s="36"/>
      <c r="C66" s="36"/>
      <c r="D66" s="36"/>
      <c r="E66" s="36"/>
      <c r="F66" s="36"/>
      <c r="G66" s="36"/>
      <c r="H66" s="71" t="s">
        <v>848</v>
      </c>
      <c r="I66" s="49">
        <f>SUMIF(PCA!T:T,'Resumo por unidade'!H66,PCA!I:I)</f>
        <v>0</v>
      </c>
      <c r="J66" s="49">
        <v>59906.02</v>
      </c>
      <c r="K66" s="50">
        <f t="shared" si="4"/>
        <v>59906.02</v>
      </c>
      <c r="L66" s="36"/>
      <c r="M66" s="36"/>
    </row>
    <row r="67" spans="1:13" x14ac:dyDescent="0.25">
      <c r="A67" s="36"/>
      <c r="B67" s="36"/>
      <c r="C67" s="36"/>
      <c r="D67" s="36"/>
      <c r="E67" s="36"/>
      <c r="F67" s="36"/>
      <c r="G67" s="36"/>
      <c r="H67" s="71" t="s">
        <v>184</v>
      </c>
      <c r="I67" s="49">
        <f>SUMIF(PCA!T:T,'Resumo por unidade'!H67,PCA!I:I)</f>
        <v>30000</v>
      </c>
      <c r="J67" s="49">
        <v>59906.02</v>
      </c>
      <c r="K67" s="50">
        <f t="shared" si="4"/>
        <v>29906.019999999997</v>
      </c>
      <c r="L67" s="36"/>
      <c r="M67" s="36"/>
    </row>
    <row r="68" spans="1:13" x14ac:dyDescent="0.25">
      <c r="A68" s="36"/>
      <c r="B68" s="36"/>
      <c r="C68" s="36"/>
      <c r="D68" s="36"/>
      <c r="E68" s="36"/>
      <c r="F68" s="36"/>
      <c r="G68" s="36"/>
      <c r="H68" s="71" t="s">
        <v>849</v>
      </c>
      <c r="I68" s="49">
        <f>SUMIF(PCA!T:T,'Resumo por unidade'!H68,PCA!I:I)</f>
        <v>0</v>
      </c>
      <c r="J68" s="49">
        <v>59906.02</v>
      </c>
      <c r="K68" s="50">
        <f t="shared" si="4"/>
        <v>59906.02</v>
      </c>
      <c r="L68" s="36"/>
      <c r="M68" s="36"/>
    </row>
    <row r="69" spans="1:13" x14ac:dyDescent="0.25">
      <c r="A69" s="36"/>
      <c r="B69" s="36"/>
      <c r="C69" s="36"/>
      <c r="D69" s="36"/>
      <c r="E69" s="36"/>
      <c r="F69" s="36"/>
      <c r="G69" s="36"/>
      <c r="H69" s="71" t="s">
        <v>850</v>
      </c>
      <c r="I69" s="49">
        <f>SUMIF(PCA!T:T,'Resumo por unidade'!H69,PCA!I:I)</f>
        <v>0</v>
      </c>
      <c r="J69" s="49">
        <v>59906.02</v>
      </c>
      <c r="K69" s="50">
        <f t="shared" si="4"/>
        <v>59906.02</v>
      </c>
      <c r="L69" s="36"/>
      <c r="M69" s="36"/>
    </row>
    <row r="70" spans="1:13" x14ac:dyDescent="0.25">
      <c r="A70" s="36"/>
      <c r="B70" s="36"/>
      <c r="C70" s="36"/>
      <c r="D70" s="36"/>
      <c r="E70" s="36"/>
      <c r="F70" s="36"/>
      <c r="G70" s="36"/>
      <c r="H70" s="71" t="s">
        <v>851</v>
      </c>
      <c r="I70" s="49">
        <f>SUMIF(PCA!T:T,'Resumo por unidade'!H70,PCA!I:I)</f>
        <v>0</v>
      </c>
      <c r="J70" s="49">
        <v>59906.02</v>
      </c>
      <c r="K70" s="50">
        <f t="shared" si="4"/>
        <v>59906.02</v>
      </c>
      <c r="L70" s="36"/>
      <c r="M70" s="36"/>
    </row>
    <row r="71" spans="1:13" x14ac:dyDescent="0.25">
      <c r="A71" s="36"/>
      <c r="B71" s="36"/>
      <c r="C71" s="36"/>
      <c r="D71" s="36"/>
      <c r="E71" s="36"/>
      <c r="F71" s="36"/>
      <c r="G71" s="36"/>
      <c r="H71" s="71" t="s">
        <v>162</v>
      </c>
      <c r="I71" s="49">
        <f>SUMIF(PCA!T:T,'Resumo por unidade'!H71,PCA!I:I)</f>
        <v>500000</v>
      </c>
      <c r="J71" s="49">
        <v>59906.02</v>
      </c>
      <c r="K71" s="50">
        <f t="shared" si="4"/>
        <v>-440093.98</v>
      </c>
      <c r="L71" s="36"/>
      <c r="M71" s="36"/>
    </row>
    <row r="72" spans="1:13" x14ac:dyDescent="0.25">
      <c r="A72" s="36"/>
      <c r="B72" s="36"/>
      <c r="C72" s="36"/>
      <c r="D72" s="36"/>
      <c r="E72" s="36"/>
      <c r="F72" s="36"/>
      <c r="G72" s="36"/>
      <c r="H72" s="71" t="s">
        <v>180</v>
      </c>
      <c r="I72" s="49">
        <f>SUMIF(PCA!T:T,'Resumo por unidade'!H72,PCA!I:I)</f>
        <v>40000</v>
      </c>
      <c r="J72" s="49">
        <v>59906.02</v>
      </c>
      <c r="K72" s="50">
        <f t="shared" si="4"/>
        <v>19906.019999999997</v>
      </c>
      <c r="L72" s="36"/>
      <c r="M72" s="36"/>
    </row>
    <row r="73" spans="1:13" x14ac:dyDescent="0.25">
      <c r="A73" s="36"/>
      <c r="B73" s="36"/>
      <c r="C73" s="36"/>
      <c r="D73" s="36"/>
      <c r="E73" s="36"/>
      <c r="F73" s="36"/>
      <c r="G73" s="36"/>
      <c r="H73" s="71" t="s">
        <v>852</v>
      </c>
      <c r="I73" s="49">
        <f>SUMIF(PCA!T:T,'Resumo por unidade'!H73,PCA!I:I)</f>
        <v>0</v>
      </c>
      <c r="J73" s="49">
        <v>59906.02</v>
      </c>
      <c r="K73" s="50">
        <f t="shared" si="4"/>
        <v>59906.02</v>
      </c>
      <c r="L73" s="36"/>
      <c r="M73" s="36"/>
    </row>
    <row r="74" spans="1:13" x14ac:dyDescent="0.25">
      <c r="A74" s="36"/>
      <c r="B74" s="36"/>
      <c r="C74" s="36"/>
      <c r="D74" s="36"/>
      <c r="E74" s="36"/>
      <c r="F74" s="36"/>
      <c r="G74" s="36"/>
      <c r="H74" s="71" t="s">
        <v>853</v>
      </c>
      <c r="I74" s="49">
        <f>SUMIF(PCA!T:T,'Resumo por unidade'!H74,PCA!I:I)</f>
        <v>0</v>
      </c>
      <c r="J74" s="49">
        <v>59906.02</v>
      </c>
      <c r="K74" s="50">
        <f t="shared" si="4"/>
        <v>59906.02</v>
      </c>
      <c r="L74" s="36"/>
      <c r="M74" s="36"/>
    </row>
    <row r="75" spans="1:13" x14ac:dyDescent="0.25">
      <c r="A75" s="36"/>
      <c r="B75" s="36"/>
      <c r="C75" s="36"/>
      <c r="D75" s="36"/>
      <c r="E75" s="36"/>
      <c r="F75" s="36"/>
      <c r="G75" s="36"/>
      <c r="H75" s="71" t="s">
        <v>138</v>
      </c>
      <c r="I75" s="49">
        <f>SUMIF(PCA!T:T,'Resumo por unidade'!H75,PCA!I:I)</f>
        <v>79878.399999999994</v>
      </c>
      <c r="J75" s="49">
        <v>59906.02</v>
      </c>
      <c r="K75" s="50">
        <f t="shared" si="4"/>
        <v>-19972.379999999997</v>
      </c>
      <c r="L75" s="36"/>
      <c r="M75" s="36"/>
    </row>
    <row r="76" spans="1:13" x14ac:dyDescent="0.25">
      <c r="A76" s="36"/>
      <c r="B76" s="36"/>
      <c r="C76" s="36"/>
      <c r="D76" s="36"/>
      <c r="E76" s="36"/>
      <c r="F76" s="36"/>
      <c r="G76" s="36"/>
      <c r="H76" s="71" t="s">
        <v>854</v>
      </c>
      <c r="I76" s="49">
        <f>SUMIF(PCA!T:T,'Resumo por unidade'!H76,PCA!I:I)</f>
        <v>0</v>
      </c>
      <c r="J76" s="49">
        <v>59906.02</v>
      </c>
      <c r="K76" s="50">
        <f t="shared" si="4"/>
        <v>59906.02</v>
      </c>
      <c r="L76" s="36"/>
      <c r="M76" s="36"/>
    </row>
    <row r="77" spans="1:13" x14ac:dyDescent="0.25">
      <c r="A77" s="36"/>
      <c r="B77" s="36"/>
      <c r="C77" s="36"/>
      <c r="D77" s="36"/>
      <c r="E77" s="36"/>
      <c r="F77" s="36"/>
      <c r="G77" s="36"/>
      <c r="H77" s="71" t="s">
        <v>101</v>
      </c>
      <c r="I77" s="49">
        <f>SUMIF(PCA!T:T,'Resumo por unidade'!H77,PCA!I:I)</f>
        <v>339231.79338493524</v>
      </c>
      <c r="J77" s="49">
        <v>59906.02</v>
      </c>
      <c r="K77" s="50">
        <f t="shared" si="4"/>
        <v>-279325.77338493522</v>
      </c>
      <c r="L77" s="36"/>
      <c r="M77" s="36"/>
    </row>
    <row r="78" spans="1:13" x14ac:dyDescent="0.25">
      <c r="A78" s="36"/>
      <c r="B78" s="36"/>
      <c r="C78" s="36"/>
      <c r="D78" s="36"/>
      <c r="E78" s="36"/>
      <c r="F78" s="36"/>
      <c r="G78" s="36"/>
      <c r="H78" s="71" t="s">
        <v>855</v>
      </c>
      <c r="I78" s="49">
        <f>SUMIF(PCA!T:T,'Resumo por unidade'!H78,PCA!I:I)</f>
        <v>0</v>
      </c>
      <c r="J78" s="49">
        <v>59906.02</v>
      </c>
      <c r="K78" s="50">
        <f t="shared" si="4"/>
        <v>59906.02</v>
      </c>
      <c r="L78" s="36"/>
      <c r="M78" s="36"/>
    </row>
    <row r="79" spans="1:13" x14ac:dyDescent="0.25">
      <c r="A79" s="36"/>
      <c r="B79" s="36"/>
      <c r="C79" s="36"/>
      <c r="D79" s="36"/>
      <c r="E79" s="36"/>
      <c r="F79" s="36"/>
      <c r="G79" s="36"/>
      <c r="H79" s="71" t="s">
        <v>331</v>
      </c>
      <c r="I79" s="49">
        <f>SUMIF(PCA!T:T,'Resumo por unidade'!H79,PCA!I:I)</f>
        <v>332041.57</v>
      </c>
      <c r="J79" s="49">
        <v>59906.02</v>
      </c>
      <c r="K79" s="50">
        <f t="shared" si="4"/>
        <v>-272135.55</v>
      </c>
      <c r="L79" s="36"/>
      <c r="M79" s="36"/>
    </row>
    <row r="80" spans="1:13" x14ac:dyDescent="0.25">
      <c r="A80" s="36"/>
      <c r="B80" s="36"/>
      <c r="C80" s="36"/>
      <c r="D80" s="36"/>
      <c r="E80" s="36"/>
      <c r="F80" s="36"/>
      <c r="G80" s="36"/>
      <c r="H80" s="71" t="s">
        <v>241</v>
      </c>
      <c r="I80" s="49">
        <f>SUMIF(PCA!T:T,'Resumo por unidade'!H80,PCA!I:I)</f>
        <v>10328.040000000001</v>
      </c>
      <c r="J80" s="49">
        <v>59906.02</v>
      </c>
      <c r="K80" s="50">
        <f t="shared" si="4"/>
        <v>49577.979999999996</v>
      </c>
      <c r="L80" s="36"/>
      <c r="M80" s="36"/>
    </row>
    <row r="81" spans="1:13" x14ac:dyDescent="0.25">
      <c r="A81" s="36"/>
      <c r="B81" s="36"/>
      <c r="C81" s="36"/>
      <c r="D81" s="36"/>
      <c r="E81" s="36"/>
      <c r="F81" s="36"/>
      <c r="G81" s="36"/>
      <c r="H81" s="71" t="s">
        <v>315</v>
      </c>
      <c r="I81" s="49">
        <f>SUMIF(PCA!T:T,'Resumo por unidade'!H81,PCA!I:I)</f>
        <v>2293150</v>
      </c>
      <c r="J81" s="49">
        <v>59906.02</v>
      </c>
      <c r="K81" s="50">
        <f t="shared" si="4"/>
        <v>-2233243.98</v>
      </c>
      <c r="L81" s="36"/>
      <c r="M81" s="36"/>
    </row>
    <row r="82" spans="1:13" x14ac:dyDescent="0.25">
      <c r="A82" s="36"/>
      <c r="B82" s="36"/>
      <c r="C82" s="36"/>
      <c r="D82" s="36"/>
      <c r="E82" s="36"/>
      <c r="F82" s="36"/>
      <c r="G82" s="36"/>
      <c r="H82" s="71" t="s">
        <v>856</v>
      </c>
      <c r="I82" s="49">
        <f>SUMIF(PCA!T:T,'Resumo por unidade'!H82,PCA!I:I)</f>
        <v>0</v>
      </c>
      <c r="J82" s="49">
        <v>59906.02</v>
      </c>
      <c r="K82" s="50">
        <f t="shared" si="4"/>
        <v>59906.02</v>
      </c>
      <c r="L82" s="36"/>
      <c r="M82" s="36"/>
    </row>
    <row r="83" spans="1:13" x14ac:dyDescent="0.25">
      <c r="A83" s="36"/>
      <c r="B83" s="36"/>
      <c r="C83" s="36"/>
      <c r="D83" s="36"/>
      <c r="E83" s="36"/>
      <c r="F83" s="36"/>
      <c r="G83" s="36"/>
      <c r="H83" s="71" t="s">
        <v>52</v>
      </c>
      <c r="I83" s="49">
        <f>SUMIF(PCA!T:T,'Resumo por unidade'!H83,PCA!I:I)</f>
        <v>200000</v>
      </c>
      <c r="J83" s="49">
        <v>59906.02</v>
      </c>
      <c r="K83" s="50">
        <f t="shared" si="4"/>
        <v>-140093.98000000001</v>
      </c>
      <c r="L83" s="36"/>
      <c r="M83" s="36"/>
    </row>
    <row r="84" spans="1:13" x14ac:dyDescent="0.25">
      <c r="A84" s="36"/>
      <c r="B84" s="36"/>
      <c r="C84" s="36"/>
      <c r="D84" s="36"/>
      <c r="E84" s="36"/>
      <c r="F84" s="36"/>
      <c r="G84" s="36"/>
      <c r="H84" s="71" t="s">
        <v>374</v>
      </c>
      <c r="I84" s="49">
        <f>SUMIF(PCA!T:T,'Resumo por unidade'!H84,PCA!I:I)</f>
        <v>4900000</v>
      </c>
      <c r="J84" s="49">
        <v>59906.02</v>
      </c>
      <c r="K84" s="50">
        <f t="shared" si="4"/>
        <v>-4840093.9800000004</v>
      </c>
      <c r="L84" s="36"/>
      <c r="M84" s="36"/>
    </row>
    <row r="85" spans="1:13" x14ac:dyDescent="0.25">
      <c r="A85" s="36"/>
      <c r="B85" s="36"/>
      <c r="C85" s="36"/>
      <c r="D85" s="36"/>
      <c r="E85" s="36"/>
      <c r="F85" s="36"/>
      <c r="G85" s="36"/>
      <c r="H85" s="71" t="s">
        <v>412</v>
      </c>
      <c r="I85" s="49">
        <f>SUMIF(PCA!T:T,'Resumo por unidade'!H85,PCA!I:I)</f>
        <v>1000000</v>
      </c>
      <c r="J85" s="49">
        <v>59906.02</v>
      </c>
      <c r="K85" s="50">
        <f t="shared" si="4"/>
        <v>-940093.98</v>
      </c>
      <c r="L85" s="36"/>
      <c r="M85" s="36"/>
    </row>
    <row r="86" spans="1:13" x14ac:dyDescent="0.25">
      <c r="A86" s="36"/>
      <c r="B86" s="36"/>
      <c r="C86" s="36"/>
      <c r="D86" s="36"/>
      <c r="E86" s="36"/>
      <c r="F86" s="36"/>
      <c r="G86" s="36"/>
      <c r="H86" s="71" t="s">
        <v>660</v>
      </c>
      <c r="I86" s="49">
        <f>SUMIF(PCA!T:T,'Resumo por unidade'!H86,PCA!I:I)</f>
        <v>1674110.4883538182</v>
      </c>
      <c r="J86" s="49">
        <v>59906.02</v>
      </c>
      <c r="K86" s="50">
        <f t="shared" si="4"/>
        <v>-1614204.4683538182</v>
      </c>
      <c r="L86" s="36"/>
      <c r="M86" s="36"/>
    </row>
    <row r="87" spans="1:13" x14ac:dyDescent="0.25">
      <c r="A87" s="36"/>
      <c r="B87" s="36"/>
      <c r="C87" s="36"/>
      <c r="D87" s="36"/>
      <c r="E87" s="36"/>
      <c r="F87" s="36"/>
      <c r="G87" s="36"/>
      <c r="H87" s="71" t="s">
        <v>857</v>
      </c>
      <c r="I87" s="49">
        <f>SUMIF(PCA!T:T,'Resumo por unidade'!H87,PCA!I:I)</f>
        <v>0</v>
      </c>
      <c r="J87" s="49">
        <v>59906.02</v>
      </c>
      <c r="K87" s="50">
        <f t="shared" si="4"/>
        <v>59906.02</v>
      </c>
      <c r="L87" s="36"/>
      <c r="M87" s="36"/>
    </row>
    <row r="88" spans="1:13" x14ac:dyDescent="0.25">
      <c r="A88" s="36"/>
      <c r="B88" s="36"/>
      <c r="C88" s="36"/>
      <c r="D88" s="36"/>
      <c r="E88" s="36"/>
      <c r="F88" s="36"/>
      <c r="G88" s="36"/>
      <c r="H88" s="71" t="s">
        <v>212</v>
      </c>
      <c r="I88" s="49">
        <f>SUMIF(PCA!T:T,'Resumo por unidade'!H88,PCA!I:I)</f>
        <v>269576.62</v>
      </c>
      <c r="J88" s="49">
        <v>59906.02</v>
      </c>
      <c r="K88" s="50">
        <f t="shared" si="4"/>
        <v>-209670.6</v>
      </c>
      <c r="L88" s="36"/>
      <c r="M88" s="36"/>
    </row>
    <row r="89" spans="1:13" x14ac:dyDescent="0.25">
      <c r="A89" s="36"/>
      <c r="B89" s="36"/>
      <c r="C89" s="36"/>
      <c r="D89" s="36"/>
      <c r="E89" s="36"/>
      <c r="F89" s="36"/>
      <c r="G89" s="36"/>
      <c r="H89" s="71" t="s">
        <v>777</v>
      </c>
      <c r="I89" s="49">
        <f>SUMIF(PCA!T:T,'Resumo por unidade'!H89,PCA!I:I)</f>
        <v>2370.69</v>
      </c>
      <c r="J89" s="49">
        <v>59906.02</v>
      </c>
      <c r="K89" s="50">
        <f t="shared" si="4"/>
        <v>57535.329999999994</v>
      </c>
      <c r="L89" s="36"/>
      <c r="M89" s="36"/>
    </row>
    <row r="90" spans="1:13" x14ac:dyDescent="0.25">
      <c r="A90" s="36"/>
      <c r="B90" s="36"/>
      <c r="C90" s="36"/>
      <c r="D90" s="36"/>
      <c r="E90" s="36"/>
      <c r="F90" s="36"/>
      <c r="G90" s="36"/>
      <c r="H90" s="71" t="s">
        <v>258</v>
      </c>
      <c r="I90" s="49">
        <f>SUMIF(PCA!T:T,'Resumo por unidade'!H90,PCA!I:I)</f>
        <v>1835233.85</v>
      </c>
      <c r="J90" s="49">
        <v>59906.02</v>
      </c>
      <c r="K90" s="50">
        <f t="shared" si="4"/>
        <v>-1775327.83</v>
      </c>
      <c r="L90" s="36"/>
      <c r="M90" s="36"/>
    </row>
    <row r="91" spans="1:13" x14ac:dyDescent="0.25">
      <c r="A91" s="36"/>
      <c r="B91" s="36"/>
      <c r="C91" s="36"/>
      <c r="D91" s="36"/>
      <c r="E91" s="36"/>
      <c r="F91" s="36"/>
      <c r="G91" s="36"/>
      <c r="H91" s="71" t="s">
        <v>751</v>
      </c>
      <c r="I91" s="49">
        <f>SUMIF(PCA!T:T,'Resumo por unidade'!H91,PCA!I:I)</f>
        <v>43883</v>
      </c>
      <c r="J91" s="49">
        <v>59906.02</v>
      </c>
      <c r="K91" s="50">
        <f t="shared" si="4"/>
        <v>16023.019999999997</v>
      </c>
      <c r="L91" s="36"/>
      <c r="M91" s="36"/>
    </row>
    <row r="92" spans="1:13" x14ac:dyDescent="0.25">
      <c r="A92" s="36"/>
      <c r="B92" s="36"/>
      <c r="C92" s="36"/>
      <c r="D92" s="36"/>
      <c r="E92" s="36"/>
      <c r="F92" s="36"/>
      <c r="G92" s="36"/>
      <c r="H92" s="71" t="s">
        <v>858</v>
      </c>
      <c r="I92" s="49">
        <f>SUMIF(PCA!T:T,'Resumo por unidade'!H92,PCA!I:I)</f>
        <v>0</v>
      </c>
      <c r="J92" s="49">
        <v>59906.02</v>
      </c>
      <c r="K92" s="50">
        <f t="shared" si="4"/>
        <v>59906.02</v>
      </c>
      <c r="L92" s="36"/>
      <c r="M92" s="36"/>
    </row>
    <row r="93" spans="1:13" x14ac:dyDescent="0.25">
      <c r="A93" s="36"/>
      <c r="B93" s="36"/>
      <c r="C93" s="36"/>
      <c r="D93" s="36"/>
      <c r="E93" s="36"/>
      <c r="F93" s="36"/>
      <c r="G93" s="36"/>
      <c r="H93" s="71" t="s">
        <v>859</v>
      </c>
      <c r="I93" s="49">
        <f>SUMIF(PCA!T:T,'Resumo por unidade'!H93,PCA!I:I)</f>
        <v>0</v>
      </c>
      <c r="J93" s="49">
        <v>59906.02</v>
      </c>
      <c r="K93" s="50">
        <f t="shared" si="4"/>
        <v>59906.02</v>
      </c>
      <c r="L93" s="36"/>
      <c r="M93" s="36"/>
    </row>
    <row r="94" spans="1:13" x14ac:dyDescent="0.25">
      <c r="A94" s="36"/>
      <c r="B94" s="36"/>
      <c r="C94" s="36"/>
      <c r="D94" s="36"/>
      <c r="E94" s="36"/>
      <c r="F94" s="36"/>
      <c r="G94" s="36"/>
      <c r="H94" s="71" t="s">
        <v>860</v>
      </c>
      <c r="I94" s="49">
        <f>SUMIF(PCA!T:T,'Resumo por unidade'!H94,PCA!I:I)</f>
        <v>0</v>
      </c>
      <c r="J94" s="49">
        <v>59906.02</v>
      </c>
      <c r="K94" s="50">
        <f t="shared" si="4"/>
        <v>59906.02</v>
      </c>
      <c r="L94" s="36"/>
      <c r="M94" s="36"/>
    </row>
    <row r="95" spans="1:13" x14ac:dyDescent="0.25">
      <c r="A95" s="36"/>
      <c r="B95" s="36"/>
      <c r="C95" s="36"/>
      <c r="D95" s="36"/>
      <c r="E95" s="36"/>
      <c r="F95" s="36"/>
      <c r="G95" s="36"/>
      <c r="H95" s="71" t="s">
        <v>861</v>
      </c>
      <c r="I95" s="49">
        <f>SUMIF(PCA!T:T,'Resumo por unidade'!H95,PCA!I:I)</f>
        <v>0</v>
      </c>
      <c r="J95" s="49">
        <v>59906.02</v>
      </c>
      <c r="K95" s="50">
        <f t="shared" ref="K95:K158" si="9">J95-I95</f>
        <v>59906.02</v>
      </c>
      <c r="L95" s="36"/>
      <c r="M95" s="36"/>
    </row>
    <row r="96" spans="1:13" x14ac:dyDescent="0.25">
      <c r="A96" s="36"/>
      <c r="B96" s="36"/>
      <c r="C96" s="36"/>
      <c r="D96" s="36"/>
      <c r="E96" s="36"/>
      <c r="F96" s="36"/>
      <c r="G96" s="36"/>
      <c r="H96" s="71" t="s">
        <v>188</v>
      </c>
      <c r="I96" s="49">
        <f>SUMIF(PCA!T:T,'Resumo por unidade'!H96,PCA!I:I)</f>
        <v>30000</v>
      </c>
      <c r="J96" s="49">
        <v>59906.02</v>
      </c>
      <c r="K96" s="50">
        <f t="shared" si="9"/>
        <v>29906.019999999997</v>
      </c>
      <c r="L96" s="36"/>
      <c r="M96" s="36"/>
    </row>
    <row r="97" spans="1:13" x14ac:dyDescent="0.25">
      <c r="A97" s="36"/>
      <c r="B97" s="36"/>
      <c r="C97" s="36"/>
      <c r="D97" s="36"/>
      <c r="E97" s="36"/>
      <c r="F97" s="36"/>
      <c r="G97" s="36"/>
      <c r="H97" s="71" t="s">
        <v>47</v>
      </c>
      <c r="I97" s="49">
        <f>SUMIF(PCA!T:T,'Resumo por unidade'!H97,PCA!I:I)</f>
        <v>1450590</v>
      </c>
      <c r="J97" s="49">
        <v>59906.02</v>
      </c>
      <c r="K97" s="50">
        <f t="shared" si="9"/>
        <v>-1390683.98</v>
      </c>
      <c r="L97" s="36"/>
      <c r="M97" s="36"/>
    </row>
    <row r="98" spans="1:13" x14ac:dyDescent="0.25">
      <c r="A98" s="36"/>
      <c r="B98" s="36"/>
      <c r="C98" s="36"/>
      <c r="D98" s="36"/>
      <c r="E98" s="36"/>
      <c r="F98" s="36"/>
      <c r="G98" s="36"/>
      <c r="H98" s="71" t="s">
        <v>862</v>
      </c>
      <c r="I98" s="49">
        <f>SUMIF(PCA!T:T,'Resumo por unidade'!H98,PCA!I:I)</f>
        <v>0</v>
      </c>
      <c r="J98" s="49">
        <v>59906.02</v>
      </c>
      <c r="K98" s="50">
        <f t="shared" si="9"/>
        <v>59906.02</v>
      </c>
      <c r="L98" s="36"/>
      <c r="M98" s="36"/>
    </row>
    <row r="99" spans="1:13" x14ac:dyDescent="0.25">
      <c r="A99" s="36"/>
      <c r="B99" s="36"/>
      <c r="C99" s="36"/>
      <c r="D99" s="36"/>
      <c r="E99" s="36"/>
      <c r="F99" s="36"/>
      <c r="G99" s="36"/>
      <c r="H99" s="71" t="s">
        <v>863</v>
      </c>
      <c r="I99" s="49">
        <f>SUMIF(PCA!T:T,'Resumo por unidade'!H99,PCA!I:I)</f>
        <v>0</v>
      </c>
      <c r="J99" s="49">
        <v>59906.02</v>
      </c>
      <c r="K99" s="50">
        <f t="shared" si="9"/>
        <v>59906.02</v>
      </c>
      <c r="L99" s="36"/>
      <c r="M99" s="36"/>
    </row>
    <row r="100" spans="1:13" x14ac:dyDescent="0.25">
      <c r="A100" s="36"/>
      <c r="B100" s="36"/>
      <c r="C100" s="36"/>
      <c r="D100" s="36"/>
      <c r="E100" s="36"/>
      <c r="F100" s="36"/>
      <c r="G100" s="36"/>
      <c r="H100" s="71" t="s">
        <v>864</v>
      </c>
      <c r="I100" s="49">
        <f>SUMIF(PCA!T:T,'Resumo por unidade'!H100,PCA!I:I)</f>
        <v>0</v>
      </c>
      <c r="J100" s="49">
        <v>59906.02</v>
      </c>
      <c r="K100" s="50">
        <f t="shared" si="9"/>
        <v>59906.02</v>
      </c>
      <c r="L100" s="36"/>
      <c r="M100" s="36"/>
    </row>
    <row r="101" spans="1:13" x14ac:dyDescent="0.25">
      <c r="A101" s="36"/>
      <c r="B101" s="36"/>
      <c r="C101" s="36"/>
      <c r="D101" s="36"/>
      <c r="E101" s="36"/>
      <c r="F101" s="36"/>
      <c r="G101" s="36"/>
      <c r="H101" s="71" t="s">
        <v>865</v>
      </c>
      <c r="I101" s="49">
        <f>SUMIF(PCA!T:T,'Resumo por unidade'!H101,PCA!I:I)</f>
        <v>0</v>
      </c>
      <c r="J101" s="49">
        <v>59906.02</v>
      </c>
      <c r="K101" s="50">
        <f t="shared" si="9"/>
        <v>59906.02</v>
      </c>
      <c r="L101" s="36"/>
      <c r="M101" s="36"/>
    </row>
    <row r="102" spans="1:13" x14ac:dyDescent="0.25">
      <c r="A102" s="36"/>
      <c r="B102" s="36"/>
      <c r="C102" s="36"/>
      <c r="D102" s="36"/>
      <c r="E102" s="36"/>
      <c r="F102" s="36"/>
      <c r="G102" s="36"/>
      <c r="H102" s="71" t="s">
        <v>866</v>
      </c>
      <c r="I102" s="49">
        <f>SUMIF(PCA!T:T,'Resumo por unidade'!H102,PCA!I:I)</f>
        <v>0</v>
      </c>
      <c r="J102" s="49">
        <v>59906.02</v>
      </c>
      <c r="K102" s="50">
        <f t="shared" si="9"/>
        <v>59906.02</v>
      </c>
      <c r="L102" s="36"/>
      <c r="M102" s="36"/>
    </row>
    <row r="103" spans="1:13" x14ac:dyDescent="0.25">
      <c r="A103" s="36"/>
      <c r="B103" s="36"/>
      <c r="C103" s="36"/>
      <c r="D103" s="36"/>
      <c r="E103" s="36"/>
      <c r="F103" s="36"/>
      <c r="G103" s="36"/>
      <c r="H103" s="71" t="s">
        <v>704</v>
      </c>
      <c r="I103" s="49">
        <f>SUMIF(PCA!T:T,'Resumo por unidade'!H103,PCA!I:I)</f>
        <v>690930</v>
      </c>
      <c r="J103" s="49">
        <v>59906.02</v>
      </c>
      <c r="K103" s="50">
        <f t="shared" si="9"/>
        <v>-631023.98</v>
      </c>
      <c r="L103" s="36"/>
      <c r="M103" s="36"/>
    </row>
    <row r="104" spans="1:13" x14ac:dyDescent="0.25">
      <c r="A104" s="36"/>
      <c r="B104" s="36"/>
      <c r="C104" s="36"/>
      <c r="D104" s="36"/>
      <c r="E104" s="36"/>
      <c r="F104" s="36"/>
      <c r="G104" s="36"/>
      <c r="H104" s="71" t="s">
        <v>368</v>
      </c>
      <c r="I104" s="49">
        <f>SUMIF(PCA!T:T,'Resumo por unidade'!H104,PCA!I:I)</f>
        <v>2678.72</v>
      </c>
      <c r="J104" s="49">
        <v>59906.02</v>
      </c>
      <c r="K104" s="50">
        <f t="shared" si="9"/>
        <v>57227.299999999996</v>
      </c>
      <c r="L104" s="36"/>
      <c r="M104" s="36"/>
    </row>
    <row r="105" spans="1:13" x14ac:dyDescent="0.25">
      <c r="A105" s="36"/>
      <c r="B105" s="36"/>
      <c r="C105" s="36"/>
      <c r="D105" s="36"/>
      <c r="E105" s="36"/>
      <c r="F105" s="36"/>
      <c r="G105" s="36"/>
      <c r="H105" s="71" t="s">
        <v>493</v>
      </c>
      <c r="I105" s="49">
        <f>SUMIF(PCA!T:T,'Resumo por unidade'!H105,PCA!I:I)</f>
        <v>80960</v>
      </c>
      <c r="J105" s="49">
        <v>59906.02</v>
      </c>
      <c r="K105" s="50">
        <f t="shared" si="9"/>
        <v>-21053.980000000003</v>
      </c>
      <c r="L105" s="36"/>
      <c r="M105" s="36"/>
    </row>
    <row r="106" spans="1:13" x14ac:dyDescent="0.25">
      <c r="A106" s="36"/>
      <c r="B106" s="36"/>
      <c r="C106" s="36"/>
      <c r="D106" s="36"/>
      <c r="E106" s="36"/>
      <c r="F106" s="36"/>
      <c r="G106" s="36"/>
      <c r="H106" s="71" t="s">
        <v>867</v>
      </c>
      <c r="I106" s="49">
        <f>SUMIF(PCA!T:T,'Resumo por unidade'!H106,PCA!I:I)</f>
        <v>0</v>
      </c>
      <c r="J106" s="49">
        <v>59906.02</v>
      </c>
      <c r="K106" s="50">
        <f t="shared" si="9"/>
        <v>59906.02</v>
      </c>
      <c r="L106" s="36"/>
      <c r="M106" s="36"/>
    </row>
    <row r="107" spans="1:13" x14ac:dyDescent="0.25">
      <c r="A107" s="36"/>
      <c r="B107" s="36"/>
      <c r="C107" s="36"/>
      <c r="D107" s="36"/>
      <c r="E107" s="36"/>
      <c r="F107" s="36"/>
      <c r="G107" s="36"/>
      <c r="H107" s="71" t="s">
        <v>472</v>
      </c>
      <c r="I107" s="49">
        <f>SUMIF(PCA!T:T,'Resumo por unidade'!H107,PCA!I:I)</f>
        <v>678996</v>
      </c>
      <c r="J107" s="49">
        <v>59906.02</v>
      </c>
      <c r="K107" s="50">
        <f t="shared" si="9"/>
        <v>-619089.98</v>
      </c>
      <c r="L107" s="36"/>
      <c r="M107" s="36"/>
    </row>
    <row r="108" spans="1:13" x14ac:dyDescent="0.25">
      <c r="A108" s="36"/>
      <c r="B108" s="36"/>
      <c r="C108" s="36"/>
      <c r="D108" s="36"/>
      <c r="E108" s="36"/>
      <c r="F108" s="36"/>
      <c r="G108" s="36"/>
      <c r="H108" s="71" t="s">
        <v>868</v>
      </c>
      <c r="I108" s="49">
        <f>SUMIF(PCA!T:T,'Resumo por unidade'!H108,PCA!I:I)</f>
        <v>0</v>
      </c>
      <c r="J108" s="49">
        <v>59906.02</v>
      </c>
      <c r="K108" s="50">
        <f t="shared" si="9"/>
        <v>59906.02</v>
      </c>
      <c r="L108" s="36"/>
      <c r="M108" s="36"/>
    </row>
    <row r="109" spans="1:13" x14ac:dyDescent="0.25">
      <c r="A109" s="36"/>
      <c r="B109" s="36"/>
      <c r="C109" s="36"/>
      <c r="D109" s="36"/>
      <c r="E109" s="36"/>
      <c r="F109" s="36"/>
      <c r="G109" s="36"/>
      <c r="H109" s="71" t="s">
        <v>207</v>
      </c>
      <c r="I109" s="49">
        <f>SUMIF(PCA!T:T,'Resumo por unidade'!H109,PCA!I:I)</f>
        <v>9635</v>
      </c>
      <c r="J109" s="49">
        <v>59906.02</v>
      </c>
      <c r="K109" s="50">
        <f t="shared" si="9"/>
        <v>50271.02</v>
      </c>
      <c r="L109" s="36"/>
      <c r="M109" s="36"/>
    </row>
    <row r="110" spans="1:13" x14ac:dyDescent="0.25">
      <c r="A110" s="36"/>
      <c r="B110" s="36"/>
      <c r="C110" s="36"/>
      <c r="D110" s="36"/>
      <c r="E110" s="36"/>
      <c r="F110" s="36"/>
      <c r="G110" s="36"/>
      <c r="H110" s="71" t="s">
        <v>732</v>
      </c>
      <c r="I110" s="49">
        <f>SUMIF(PCA!T:T,'Resumo por unidade'!H110,PCA!I:I)</f>
        <v>391754.46</v>
      </c>
      <c r="J110" s="49">
        <v>59906.02</v>
      </c>
      <c r="K110" s="50">
        <f t="shared" si="9"/>
        <v>-331848.44</v>
      </c>
      <c r="L110" s="36"/>
      <c r="M110" s="36"/>
    </row>
    <row r="111" spans="1:13" x14ac:dyDescent="0.25">
      <c r="A111" s="36"/>
      <c r="B111" s="36"/>
      <c r="C111" s="36"/>
      <c r="D111" s="36"/>
      <c r="E111" s="36"/>
      <c r="F111" s="36"/>
      <c r="G111" s="36"/>
      <c r="H111" s="71" t="s">
        <v>869</v>
      </c>
      <c r="I111" s="49">
        <f>SUMIF(PCA!T:T,'Resumo por unidade'!H111,PCA!I:I)</f>
        <v>0</v>
      </c>
      <c r="J111" s="49">
        <v>59906.02</v>
      </c>
      <c r="K111" s="50">
        <f t="shared" si="9"/>
        <v>59906.02</v>
      </c>
      <c r="L111" s="36"/>
      <c r="M111" s="36"/>
    </row>
    <row r="112" spans="1:13" x14ac:dyDescent="0.25">
      <c r="A112" s="36"/>
      <c r="B112" s="36"/>
      <c r="C112" s="36"/>
      <c r="D112" s="36"/>
      <c r="E112" s="36"/>
      <c r="F112" s="36"/>
      <c r="G112" s="36"/>
      <c r="H112" s="71" t="s">
        <v>870</v>
      </c>
      <c r="I112" s="49">
        <f>SUMIF(PCA!T:T,'Resumo por unidade'!H112,PCA!I:I)</f>
        <v>0</v>
      </c>
      <c r="J112" s="49">
        <v>59906.02</v>
      </c>
      <c r="K112" s="50">
        <f t="shared" si="9"/>
        <v>59906.02</v>
      </c>
      <c r="L112" s="36"/>
      <c r="M112" s="36"/>
    </row>
    <row r="113" spans="1:13" x14ac:dyDescent="0.25">
      <c r="A113" s="36"/>
      <c r="B113" s="36"/>
      <c r="C113" s="36"/>
      <c r="D113" s="36"/>
      <c r="E113" s="36"/>
      <c r="F113" s="36"/>
      <c r="G113" s="36"/>
      <c r="H113" s="71" t="s">
        <v>871</v>
      </c>
      <c r="I113" s="49">
        <f>SUMIF(PCA!T:T,'Resumo por unidade'!H113,PCA!I:I)</f>
        <v>0</v>
      </c>
      <c r="J113" s="49">
        <v>59906.02</v>
      </c>
      <c r="K113" s="50">
        <f t="shared" si="9"/>
        <v>59906.02</v>
      </c>
      <c r="L113" s="36"/>
      <c r="M113" s="36"/>
    </row>
    <row r="114" spans="1:13" x14ac:dyDescent="0.25">
      <c r="A114" s="36"/>
      <c r="B114" s="36"/>
      <c r="C114" s="36"/>
      <c r="D114" s="36"/>
      <c r="E114" s="36"/>
      <c r="F114" s="36"/>
      <c r="G114" s="36"/>
      <c r="H114" s="71" t="s">
        <v>387</v>
      </c>
      <c r="I114" s="49">
        <f>SUMIF(PCA!T:T,'Resumo por unidade'!H114,PCA!I:I)</f>
        <v>80000</v>
      </c>
      <c r="J114" s="49">
        <v>59906.02</v>
      </c>
      <c r="K114" s="50">
        <f t="shared" si="9"/>
        <v>-20093.980000000003</v>
      </c>
      <c r="L114" s="36"/>
      <c r="M114" s="36"/>
    </row>
    <row r="115" spans="1:13" x14ac:dyDescent="0.25">
      <c r="A115" s="36"/>
      <c r="B115" s="36"/>
      <c r="C115" s="36"/>
      <c r="D115" s="36"/>
      <c r="E115" s="36"/>
      <c r="F115" s="36"/>
      <c r="G115" s="36"/>
      <c r="H115" s="71" t="s">
        <v>266</v>
      </c>
      <c r="I115" s="49">
        <f>SUMIF(PCA!T:T,'Resumo por unidade'!H115,PCA!I:I)</f>
        <v>326446.55</v>
      </c>
      <c r="J115" s="49">
        <v>59906.02</v>
      </c>
      <c r="K115" s="50">
        <f t="shared" si="9"/>
        <v>-266540.52999999997</v>
      </c>
      <c r="L115" s="36"/>
      <c r="M115" s="36"/>
    </row>
    <row r="116" spans="1:13" x14ac:dyDescent="0.25">
      <c r="A116" s="36"/>
      <c r="B116" s="36"/>
      <c r="C116" s="36"/>
      <c r="D116" s="36"/>
      <c r="E116" s="36"/>
      <c r="F116" s="36"/>
      <c r="G116" s="36"/>
      <c r="H116" s="71" t="s">
        <v>726</v>
      </c>
      <c r="I116" s="49">
        <f>SUMIF(PCA!T:T,'Resumo por unidade'!H116,PCA!I:I)</f>
        <v>85428</v>
      </c>
      <c r="J116" s="49">
        <v>59906.02</v>
      </c>
      <c r="K116" s="50">
        <f t="shared" si="9"/>
        <v>-25521.980000000003</v>
      </c>
      <c r="L116" s="36"/>
      <c r="M116" s="36"/>
    </row>
    <row r="117" spans="1:13" x14ac:dyDescent="0.25">
      <c r="A117" s="36"/>
      <c r="B117" s="36"/>
      <c r="C117" s="36"/>
      <c r="D117" s="36"/>
      <c r="E117" s="36"/>
      <c r="F117" s="36"/>
      <c r="G117" s="36"/>
      <c r="H117" s="71" t="s">
        <v>458</v>
      </c>
      <c r="I117" s="49">
        <f>SUMIF(PCA!T:T,'Resumo por unidade'!H117,PCA!I:I)</f>
        <v>3172666.6666666665</v>
      </c>
      <c r="J117" s="49">
        <v>59906.02</v>
      </c>
      <c r="K117" s="50">
        <f t="shared" si="9"/>
        <v>-3112760.6466666665</v>
      </c>
      <c r="L117" s="36"/>
      <c r="M117" s="36"/>
    </row>
    <row r="118" spans="1:13" x14ac:dyDescent="0.25">
      <c r="A118" s="36"/>
      <c r="B118" s="36"/>
      <c r="C118" s="36"/>
      <c r="D118" s="36"/>
      <c r="E118" s="36"/>
      <c r="F118" s="36"/>
      <c r="G118" s="36"/>
      <c r="H118" s="71" t="s">
        <v>663</v>
      </c>
      <c r="I118" s="49">
        <f>SUMIF(PCA!T:T,'Resumo por unidade'!H118,PCA!I:I)</f>
        <v>302864.46826124657</v>
      </c>
      <c r="J118" s="49">
        <v>59906.02</v>
      </c>
      <c r="K118" s="50">
        <f t="shared" si="9"/>
        <v>-242958.44826124658</v>
      </c>
      <c r="L118" s="36"/>
      <c r="M118" s="36"/>
    </row>
    <row r="119" spans="1:13" x14ac:dyDescent="0.25">
      <c r="A119" s="36"/>
      <c r="B119" s="36"/>
      <c r="C119" s="36"/>
      <c r="D119" s="36"/>
      <c r="E119" s="36"/>
      <c r="F119" s="36"/>
      <c r="G119" s="36"/>
      <c r="H119" s="71" t="s">
        <v>321</v>
      </c>
      <c r="I119" s="49">
        <f>SUMIF(PCA!T:T,'Resumo por unidade'!H119,PCA!I:I)</f>
        <v>2462000</v>
      </c>
      <c r="J119" s="49">
        <v>59906.02</v>
      </c>
      <c r="K119" s="50">
        <f t="shared" si="9"/>
        <v>-2402093.98</v>
      </c>
      <c r="L119" s="36"/>
      <c r="M119" s="36"/>
    </row>
    <row r="120" spans="1:13" x14ac:dyDescent="0.25">
      <c r="A120" s="36"/>
      <c r="B120" s="36"/>
      <c r="C120" s="36"/>
      <c r="D120" s="36"/>
      <c r="E120" s="36"/>
      <c r="F120" s="36"/>
      <c r="G120" s="36"/>
      <c r="H120" s="71" t="s">
        <v>37</v>
      </c>
      <c r="I120" s="49">
        <f>SUMIF(PCA!T:T,'Resumo por unidade'!H120,PCA!I:I)</f>
        <v>6500000</v>
      </c>
      <c r="J120" s="49">
        <v>59906.02</v>
      </c>
      <c r="K120" s="50">
        <f t="shared" si="9"/>
        <v>-6440093.9800000004</v>
      </c>
      <c r="L120" s="36"/>
      <c r="M120" s="36"/>
    </row>
    <row r="121" spans="1:13" x14ac:dyDescent="0.25">
      <c r="A121" s="36"/>
      <c r="B121" s="36"/>
      <c r="C121" s="36"/>
      <c r="D121" s="36"/>
      <c r="E121" s="36"/>
      <c r="F121" s="36"/>
      <c r="G121" s="36"/>
      <c r="H121" s="71" t="s">
        <v>515</v>
      </c>
      <c r="I121" s="49">
        <f>SUMIF(PCA!T:T,'Resumo por unidade'!H121,PCA!I:I)</f>
        <v>18000</v>
      </c>
      <c r="J121" s="49">
        <v>59906.02</v>
      </c>
      <c r="K121" s="50">
        <f t="shared" si="9"/>
        <v>41906.019999999997</v>
      </c>
      <c r="L121" s="36"/>
      <c r="M121" s="36"/>
    </row>
    <row r="122" spans="1:13" x14ac:dyDescent="0.25">
      <c r="A122" s="36"/>
      <c r="B122" s="36"/>
      <c r="C122" s="36"/>
      <c r="D122" s="36"/>
      <c r="E122" s="36"/>
      <c r="F122" s="36"/>
      <c r="G122" s="36"/>
      <c r="H122" s="71" t="s">
        <v>872</v>
      </c>
      <c r="I122" s="49">
        <f>SUMIF(PCA!T:T,'Resumo por unidade'!H122,PCA!I:I)</f>
        <v>0</v>
      </c>
      <c r="J122" s="49">
        <v>59906.02</v>
      </c>
      <c r="K122" s="50">
        <f t="shared" si="9"/>
        <v>59906.02</v>
      </c>
      <c r="L122" s="36"/>
      <c r="M122" s="36"/>
    </row>
    <row r="123" spans="1:13" x14ac:dyDescent="0.25">
      <c r="A123" s="36"/>
      <c r="B123" s="36"/>
      <c r="C123" s="36"/>
      <c r="D123" s="36"/>
      <c r="E123" s="36"/>
      <c r="F123" s="36"/>
      <c r="G123" s="36"/>
      <c r="H123" s="71" t="s">
        <v>763</v>
      </c>
      <c r="I123" s="49">
        <f>SUMIF(PCA!T:T,'Resumo por unidade'!H123,PCA!I:I)</f>
        <v>8364.7999999999993</v>
      </c>
      <c r="J123" s="49">
        <v>59906.02</v>
      </c>
      <c r="K123" s="50">
        <f t="shared" si="9"/>
        <v>51541.22</v>
      </c>
      <c r="L123" s="36"/>
      <c r="M123" s="36"/>
    </row>
    <row r="124" spans="1:13" x14ac:dyDescent="0.25">
      <c r="A124" s="36"/>
      <c r="B124" s="36"/>
      <c r="C124" s="36"/>
      <c r="D124" s="36"/>
      <c r="E124" s="36"/>
      <c r="F124" s="36"/>
      <c r="G124" s="36"/>
      <c r="H124" s="71" t="s">
        <v>873</v>
      </c>
      <c r="I124" s="49">
        <f>SUMIF(PCA!T:T,'Resumo por unidade'!H124,PCA!I:I)</f>
        <v>0</v>
      </c>
      <c r="J124" s="49">
        <v>59906.02</v>
      </c>
      <c r="K124" s="50">
        <f t="shared" si="9"/>
        <v>59906.02</v>
      </c>
      <c r="L124" s="36"/>
      <c r="M124" s="36"/>
    </row>
    <row r="125" spans="1:13" x14ac:dyDescent="0.25">
      <c r="A125" s="36"/>
      <c r="B125" s="36"/>
      <c r="C125" s="36"/>
      <c r="D125" s="36"/>
      <c r="E125" s="36"/>
      <c r="F125" s="36"/>
      <c r="G125" s="36"/>
      <c r="H125" s="71" t="s">
        <v>226</v>
      </c>
      <c r="I125" s="49">
        <f>SUMIF(PCA!T:T,'Resumo por unidade'!H125,PCA!I:I)</f>
        <v>45011</v>
      </c>
      <c r="J125" s="49">
        <v>59906.02</v>
      </c>
      <c r="K125" s="50">
        <f t="shared" si="9"/>
        <v>14895.019999999997</v>
      </c>
      <c r="L125" s="36"/>
      <c r="M125" s="36"/>
    </row>
    <row r="126" spans="1:13" x14ac:dyDescent="0.25">
      <c r="A126" s="36"/>
      <c r="B126" s="36"/>
      <c r="C126" s="36"/>
      <c r="D126" s="36"/>
      <c r="E126" s="36"/>
      <c r="F126" s="36"/>
      <c r="G126" s="36"/>
      <c r="H126" s="71" t="s">
        <v>379</v>
      </c>
      <c r="I126" s="49">
        <f>SUMIF(PCA!T:T,'Resumo por unidade'!H126,PCA!I:I)</f>
        <v>500000</v>
      </c>
      <c r="J126" s="49">
        <v>59906.02</v>
      </c>
      <c r="K126" s="50">
        <f t="shared" si="9"/>
        <v>-440093.98</v>
      </c>
      <c r="L126" s="36"/>
      <c r="M126" s="36"/>
    </row>
    <row r="127" spans="1:13" x14ac:dyDescent="0.25">
      <c r="A127" s="36"/>
      <c r="B127" s="36"/>
      <c r="C127" s="36"/>
      <c r="D127" s="36"/>
      <c r="E127" s="36"/>
      <c r="F127" s="36"/>
      <c r="G127" s="36"/>
      <c r="H127" s="71" t="s">
        <v>392</v>
      </c>
      <c r="I127" s="49">
        <f>SUMIF(PCA!T:T,'Resumo por unidade'!H127,PCA!I:I)</f>
        <v>17940</v>
      </c>
      <c r="J127" s="49">
        <v>59906.02</v>
      </c>
      <c r="K127" s="50">
        <f t="shared" si="9"/>
        <v>41966.02</v>
      </c>
      <c r="L127" s="36"/>
      <c r="M127" s="36"/>
    </row>
    <row r="128" spans="1:13" x14ac:dyDescent="0.25">
      <c r="A128" s="36"/>
      <c r="B128" s="36"/>
      <c r="C128" s="36"/>
      <c r="D128" s="36"/>
      <c r="E128" s="36"/>
      <c r="F128" s="36"/>
      <c r="G128" s="36"/>
      <c r="H128" s="71" t="s">
        <v>383</v>
      </c>
      <c r="I128" s="49">
        <f>SUMIF(PCA!T:T,'Resumo por unidade'!H128,PCA!I:I)</f>
        <v>380000</v>
      </c>
      <c r="J128" s="49">
        <v>59906.02</v>
      </c>
      <c r="K128" s="50">
        <f t="shared" si="9"/>
        <v>-320093.98</v>
      </c>
      <c r="L128" s="36"/>
      <c r="M128" s="36"/>
    </row>
    <row r="129" spans="1:13" x14ac:dyDescent="0.25">
      <c r="A129" s="36"/>
      <c r="B129" s="36"/>
      <c r="C129" s="36"/>
      <c r="D129" s="36"/>
      <c r="E129" s="36"/>
      <c r="F129" s="36"/>
      <c r="G129" s="36"/>
      <c r="H129" s="71" t="s">
        <v>43</v>
      </c>
      <c r="I129" s="49">
        <f>SUMIF(PCA!T:T,'Resumo por unidade'!H129,PCA!I:I)</f>
        <v>1700000</v>
      </c>
      <c r="J129" s="49">
        <v>59906.02</v>
      </c>
      <c r="K129" s="50">
        <f t="shared" si="9"/>
        <v>-1640093.98</v>
      </c>
      <c r="L129" s="36"/>
      <c r="M129" s="36"/>
    </row>
    <row r="130" spans="1:13" x14ac:dyDescent="0.25">
      <c r="A130" s="36"/>
      <c r="B130" s="36"/>
      <c r="C130" s="36"/>
      <c r="D130" s="36"/>
      <c r="E130" s="36"/>
      <c r="F130" s="36"/>
      <c r="G130" s="36"/>
      <c r="H130" s="71" t="s">
        <v>131</v>
      </c>
      <c r="I130" s="49">
        <f>SUMIF(PCA!T:T,'Resumo por unidade'!H130,PCA!I:I)</f>
        <v>6607182.5</v>
      </c>
      <c r="J130" s="49">
        <v>59906.02</v>
      </c>
      <c r="K130" s="50">
        <f t="shared" si="9"/>
        <v>-6547276.4800000004</v>
      </c>
      <c r="L130" s="36"/>
      <c r="M130" s="36"/>
    </row>
    <row r="131" spans="1:13" x14ac:dyDescent="0.25">
      <c r="A131" s="36"/>
      <c r="B131" s="36"/>
      <c r="C131" s="36"/>
      <c r="D131" s="36"/>
      <c r="E131" s="36"/>
      <c r="F131" s="36"/>
      <c r="G131" s="36"/>
      <c r="H131" s="71" t="s">
        <v>781</v>
      </c>
      <c r="I131" s="49">
        <f>SUMIF(PCA!T:T,'Resumo por unidade'!H131,PCA!I:I)</f>
        <v>500</v>
      </c>
      <c r="J131" s="49">
        <v>59906.02</v>
      </c>
      <c r="K131" s="50">
        <f t="shared" si="9"/>
        <v>59406.02</v>
      </c>
      <c r="L131" s="36"/>
      <c r="M131" s="36"/>
    </row>
    <row r="132" spans="1:13" x14ac:dyDescent="0.25">
      <c r="A132" s="36"/>
      <c r="B132" s="36"/>
      <c r="C132" s="36"/>
      <c r="D132" s="36"/>
      <c r="E132" s="36"/>
      <c r="F132" s="36"/>
      <c r="G132" s="36"/>
      <c r="H132" s="71" t="s">
        <v>874</v>
      </c>
      <c r="I132" s="49">
        <f>SUMIF(PCA!T:T,'Resumo por unidade'!H132,PCA!I:I)</f>
        <v>0</v>
      </c>
      <c r="J132" s="49">
        <v>59906.02</v>
      </c>
      <c r="K132" s="50">
        <f t="shared" si="9"/>
        <v>59906.02</v>
      </c>
      <c r="L132" s="36"/>
      <c r="M132" s="36"/>
    </row>
    <row r="133" spans="1:13" x14ac:dyDescent="0.25">
      <c r="A133" s="36"/>
      <c r="B133" s="36"/>
      <c r="C133" s="36"/>
      <c r="D133" s="36"/>
      <c r="E133" s="36"/>
      <c r="F133" s="36"/>
      <c r="G133" s="36"/>
      <c r="H133" s="71" t="s">
        <v>520</v>
      </c>
      <c r="I133" s="49">
        <f>SUMIF(PCA!T:T,'Resumo por unidade'!H133,PCA!I:I)</f>
        <v>68426</v>
      </c>
      <c r="J133" s="49">
        <v>59906.02</v>
      </c>
      <c r="K133" s="50">
        <f t="shared" si="9"/>
        <v>-8519.9800000000032</v>
      </c>
      <c r="L133" s="36"/>
      <c r="M133" s="36"/>
    </row>
    <row r="134" spans="1:13" x14ac:dyDescent="0.25">
      <c r="A134" s="36"/>
      <c r="B134" s="36"/>
      <c r="C134" s="36"/>
      <c r="D134" s="36"/>
      <c r="E134" s="36"/>
      <c r="F134" s="36"/>
      <c r="G134" s="36"/>
      <c r="H134" s="71" t="s">
        <v>478</v>
      </c>
      <c r="I134" s="49">
        <f>SUMIF(PCA!T:T,'Resumo por unidade'!H134,PCA!I:I)</f>
        <v>300000</v>
      </c>
      <c r="J134" s="49">
        <v>59906.02</v>
      </c>
      <c r="K134" s="50">
        <f t="shared" si="9"/>
        <v>-240093.98</v>
      </c>
      <c r="L134" s="36"/>
      <c r="M134" s="36"/>
    </row>
    <row r="135" spans="1:13" x14ac:dyDescent="0.25">
      <c r="A135" s="36"/>
      <c r="B135" s="36"/>
      <c r="C135" s="36"/>
      <c r="D135" s="36"/>
      <c r="E135" s="36"/>
      <c r="F135" s="36"/>
      <c r="G135" s="36"/>
      <c r="H135" s="71" t="s">
        <v>549</v>
      </c>
      <c r="I135" s="49">
        <f>SUMIF(PCA!T:T,'Resumo por unidade'!H135,PCA!I:I)</f>
        <v>32316</v>
      </c>
      <c r="J135" s="49">
        <v>59906.02</v>
      </c>
      <c r="K135" s="50">
        <f t="shared" si="9"/>
        <v>27590.019999999997</v>
      </c>
      <c r="L135" s="36"/>
      <c r="M135" s="36"/>
    </row>
    <row r="136" spans="1:13" x14ac:dyDescent="0.25">
      <c r="A136" s="36"/>
      <c r="B136" s="36"/>
      <c r="C136" s="36"/>
      <c r="D136" s="36"/>
      <c r="E136" s="36"/>
      <c r="F136" s="36"/>
      <c r="G136" s="36"/>
      <c r="H136" s="71" t="s">
        <v>488</v>
      </c>
      <c r="I136" s="49">
        <f>SUMIF(PCA!T:T,'Resumo por unidade'!H136,PCA!I:I)</f>
        <v>7320000</v>
      </c>
      <c r="J136" s="49">
        <v>59906.02</v>
      </c>
      <c r="K136" s="50">
        <f t="shared" si="9"/>
        <v>-7260093.9800000004</v>
      </c>
      <c r="L136" s="36"/>
      <c r="M136" s="36"/>
    </row>
    <row r="137" spans="1:13" x14ac:dyDescent="0.25">
      <c r="A137" s="36"/>
      <c r="B137" s="36"/>
      <c r="C137" s="36"/>
      <c r="D137" s="36"/>
      <c r="E137" s="36"/>
      <c r="F137" s="36"/>
      <c r="G137" s="36"/>
      <c r="H137" s="71" t="s">
        <v>532</v>
      </c>
      <c r="I137" s="49">
        <f>SUMIF(PCA!T:T,'Resumo por unidade'!H137,PCA!I:I)</f>
        <v>1299443.75</v>
      </c>
      <c r="J137" s="49">
        <v>59906.02</v>
      </c>
      <c r="K137" s="50">
        <f t="shared" si="9"/>
        <v>-1239537.73</v>
      </c>
      <c r="L137" s="36"/>
      <c r="M137" s="36"/>
    </row>
    <row r="138" spans="1:13" x14ac:dyDescent="0.25">
      <c r="A138" s="36"/>
      <c r="B138" s="36"/>
      <c r="C138" s="36"/>
      <c r="D138" s="36"/>
      <c r="E138" s="36"/>
      <c r="F138" s="36"/>
      <c r="G138" s="36"/>
      <c r="H138" s="71" t="s">
        <v>446</v>
      </c>
      <c r="I138" s="49">
        <f>SUMIF(PCA!T:T,'Resumo por unidade'!H138,PCA!I:I)</f>
        <v>6360164.0225599995</v>
      </c>
      <c r="J138" s="49">
        <v>59906.02</v>
      </c>
      <c r="K138" s="50">
        <f t="shared" si="9"/>
        <v>-6300258.0025599999</v>
      </c>
      <c r="L138" s="36"/>
      <c r="M138" s="36"/>
    </row>
    <row r="139" spans="1:13" x14ac:dyDescent="0.25">
      <c r="A139" s="36"/>
      <c r="B139" s="36"/>
      <c r="C139" s="36"/>
      <c r="D139" s="36"/>
      <c r="E139" s="36"/>
      <c r="F139" s="36"/>
      <c r="G139" s="36"/>
      <c r="H139" s="71" t="s">
        <v>875</v>
      </c>
      <c r="I139" s="49">
        <f>SUMIF(PCA!T:T,'Resumo por unidade'!H139,PCA!I:I)</f>
        <v>0</v>
      </c>
      <c r="J139" s="49">
        <v>59906.02</v>
      </c>
      <c r="K139" s="50">
        <f t="shared" si="9"/>
        <v>59906.02</v>
      </c>
      <c r="L139" s="36"/>
      <c r="M139" s="36"/>
    </row>
    <row r="140" spans="1:13" x14ac:dyDescent="0.25">
      <c r="A140" s="36"/>
      <c r="B140" s="36"/>
      <c r="C140" s="36"/>
      <c r="D140" s="36"/>
      <c r="E140" s="36"/>
      <c r="F140" s="36"/>
      <c r="G140" s="36"/>
      <c r="H140" s="71" t="s">
        <v>876</v>
      </c>
      <c r="I140" s="49">
        <f>SUMIF(PCA!T:T,'Resumo por unidade'!H140,PCA!I:I)</f>
        <v>0</v>
      </c>
      <c r="J140" s="49">
        <v>59906.02</v>
      </c>
      <c r="K140" s="50">
        <f t="shared" si="9"/>
        <v>59906.02</v>
      </c>
      <c r="L140" s="36"/>
      <c r="M140" s="36"/>
    </row>
    <row r="141" spans="1:13" x14ac:dyDescent="0.25">
      <c r="A141" s="36"/>
      <c r="B141" s="36"/>
      <c r="C141" s="36"/>
      <c r="D141" s="36"/>
      <c r="E141" s="36"/>
      <c r="F141" s="36"/>
      <c r="G141" s="36"/>
      <c r="H141" s="71" t="s">
        <v>583</v>
      </c>
      <c r="I141" s="49">
        <f>SUMIF(PCA!T:T,'Resumo por unidade'!H141,PCA!I:I)</f>
        <v>2500000</v>
      </c>
      <c r="J141" s="49">
        <v>59906.02</v>
      </c>
      <c r="K141" s="50">
        <f t="shared" si="9"/>
        <v>-2440093.98</v>
      </c>
      <c r="L141" s="36"/>
      <c r="M141" s="36"/>
    </row>
    <row r="142" spans="1:13" x14ac:dyDescent="0.25">
      <c r="A142" s="36"/>
      <c r="B142" s="36"/>
      <c r="C142" s="36"/>
      <c r="D142" s="36"/>
      <c r="E142" s="36"/>
      <c r="F142" s="36"/>
      <c r="G142" s="36"/>
      <c r="H142" s="71" t="s">
        <v>441</v>
      </c>
      <c r="I142" s="49">
        <f>SUMIF(PCA!T:T,'Resumo por unidade'!H142,PCA!I:I)</f>
        <v>24000000</v>
      </c>
      <c r="J142" s="49">
        <v>59906.02</v>
      </c>
      <c r="K142" s="50">
        <f t="shared" si="9"/>
        <v>-23940093.98</v>
      </c>
      <c r="L142" s="36"/>
      <c r="M142" s="36"/>
    </row>
    <row r="143" spans="1:13" x14ac:dyDescent="0.25">
      <c r="A143" s="36"/>
      <c r="B143" s="36"/>
      <c r="C143" s="36"/>
      <c r="D143" s="36"/>
      <c r="E143" s="36"/>
      <c r="F143" s="36"/>
      <c r="G143" s="36"/>
      <c r="H143" s="71" t="s">
        <v>483</v>
      </c>
      <c r="I143" s="49">
        <f>SUMIF(PCA!T:T,'Resumo por unidade'!H143,PCA!I:I)</f>
        <v>369000</v>
      </c>
      <c r="J143" s="49">
        <v>59906.02</v>
      </c>
      <c r="K143" s="50">
        <f t="shared" si="9"/>
        <v>-309093.98</v>
      </c>
      <c r="L143" s="36"/>
      <c r="M143" s="36"/>
    </row>
    <row r="144" spans="1:13" x14ac:dyDescent="0.25">
      <c r="A144" s="36"/>
      <c r="B144" s="36"/>
      <c r="C144" s="36"/>
      <c r="D144" s="36"/>
      <c r="E144" s="36"/>
      <c r="F144" s="36"/>
      <c r="G144" s="36"/>
      <c r="H144" s="71" t="s">
        <v>877</v>
      </c>
      <c r="I144" s="49">
        <f>SUMIF(PCA!T:T,'Resumo por unidade'!H144,PCA!I:I)</f>
        <v>0</v>
      </c>
      <c r="J144" s="49">
        <v>59906.02</v>
      </c>
      <c r="K144" s="50">
        <f t="shared" si="9"/>
        <v>59906.02</v>
      </c>
      <c r="L144" s="36"/>
      <c r="M144" s="36"/>
    </row>
    <row r="145" spans="1:13" x14ac:dyDescent="0.25">
      <c r="A145" s="36"/>
      <c r="B145" s="36"/>
      <c r="C145" s="36"/>
      <c r="D145" s="36"/>
      <c r="E145" s="36"/>
      <c r="F145" s="36"/>
      <c r="G145" s="36"/>
      <c r="H145" s="71" t="s">
        <v>641</v>
      </c>
      <c r="I145" s="49">
        <f>SUMIF(PCA!T:T,'Resumo por unidade'!H145,PCA!I:I)</f>
        <v>24179</v>
      </c>
      <c r="J145" s="49">
        <v>59906.02</v>
      </c>
      <c r="K145" s="50">
        <f t="shared" si="9"/>
        <v>35727.019999999997</v>
      </c>
      <c r="L145" s="36"/>
      <c r="M145" s="36"/>
    </row>
    <row r="146" spans="1:13" x14ac:dyDescent="0.25">
      <c r="A146" s="36"/>
      <c r="B146" s="36"/>
      <c r="C146" s="36"/>
      <c r="D146" s="36"/>
      <c r="E146" s="36"/>
      <c r="F146" s="36"/>
      <c r="G146" s="36"/>
      <c r="H146" s="71" t="s">
        <v>451</v>
      </c>
      <c r="I146" s="49">
        <f>SUMIF(PCA!T:T,'Resumo por unidade'!H146,PCA!I:I)</f>
        <v>8162778.8012962118</v>
      </c>
      <c r="J146" s="49">
        <v>59906.02</v>
      </c>
      <c r="K146" s="50">
        <f t="shared" si="9"/>
        <v>-8102872.7812962122</v>
      </c>
      <c r="L146" s="36"/>
      <c r="M146" s="36"/>
    </row>
    <row r="147" spans="1:13" x14ac:dyDescent="0.25">
      <c r="A147" s="36"/>
      <c r="B147" s="36"/>
      <c r="C147" s="36"/>
      <c r="D147" s="36"/>
      <c r="E147" s="36"/>
      <c r="F147" s="36"/>
      <c r="G147" s="36"/>
      <c r="H147" s="71" t="s">
        <v>878</v>
      </c>
      <c r="I147" s="49">
        <f>SUMIF(PCA!T:T,'Resumo por unidade'!H147,PCA!I:I)</f>
        <v>0</v>
      </c>
      <c r="J147" s="49">
        <v>59906.02</v>
      </c>
      <c r="K147" s="50">
        <f t="shared" si="9"/>
        <v>59906.02</v>
      </c>
      <c r="L147" s="36"/>
      <c r="M147" s="36"/>
    </row>
    <row r="148" spans="1:13" x14ac:dyDescent="0.25">
      <c r="A148" s="36"/>
      <c r="B148" s="36"/>
      <c r="C148" s="36"/>
      <c r="D148" s="36"/>
      <c r="E148" s="36"/>
      <c r="F148" s="36"/>
      <c r="G148" s="36"/>
      <c r="H148" s="71" t="s">
        <v>625</v>
      </c>
      <c r="I148" s="49">
        <f>SUMIF(PCA!T:T,'Resumo por unidade'!H148,PCA!I:I)</f>
        <v>2980000</v>
      </c>
      <c r="J148" s="49">
        <v>59906.02</v>
      </c>
      <c r="K148" s="50">
        <f t="shared" si="9"/>
        <v>-2920093.98</v>
      </c>
      <c r="L148" s="36"/>
      <c r="M148" s="36"/>
    </row>
    <row r="149" spans="1:13" x14ac:dyDescent="0.25">
      <c r="A149" s="36"/>
      <c r="B149" s="36"/>
      <c r="C149" s="36"/>
      <c r="D149" s="36"/>
      <c r="E149" s="36"/>
      <c r="F149" s="36"/>
      <c r="G149" s="36"/>
      <c r="H149" s="71" t="s">
        <v>558</v>
      </c>
      <c r="I149" s="49">
        <f>SUMIF(PCA!T:T,'Resumo por unidade'!H149,PCA!I:I)</f>
        <v>26720.23</v>
      </c>
      <c r="J149" s="49">
        <v>59906.02</v>
      </c>
      <c r="K149" s="50">
        <f t="shared" si="9"/>
        <v>33185.789999999994</v>
      </c>
      <c r="L149" s="36"/>
      <c r="M149" s="36"/>
    </row>
    <row r="150" spans="1:13" x14ac:dyDescent="0.25">
      <c r="A150" s="36"/>
      <c r="B150" s="36"/>
      <c r="C150" s="36"/>
      <c r="D150" s="36"/>
      <c r="E150" s="36"/>
      <c r="F150" s="36"/>
      <c r="G150" s="36"/>
      <c r="H150" s="71" t="s">
        <v>502</v>
      </c>
      <c r="I150" s="49">
        <f>SUMIF(PCA!T:T,'Resumo por unidade'!H150,PCA!I:I)</f>
        <v>129600</v>
      </c>
      <c r="J150" s="49">
        <v>59906.02</v>
      </c>
      <c r="K150" s="50">
        <f t="shared" si="9"/>
        <v>-69693.98000000001</v>
      </c>
      <c r="L150" s="36"/>
      <c r="M150" s="36"/>
    </row>
    <row r="151" spans="1:13" x14ac:dyDescent="0.25">
      <c r="A151" s="36"/>
      <c r="B151" s="36"/>
      <c r="C151" s="36"/>
      <c r="D151" s="36"/>
      <c r="E151" s="36"/>
      <c r="F151" s="36"/>
      <c r="G151" s="36"/>
      <c r="H151" s="71" t="s">
        <v>879</v>
      </c>
      <c r="I151" s="49">
        <f>SUMIF(PCA!T:T,'Resumo por unidade'!H151,PCA!I:I)</f>
        <v>0</v>
      </c>
      <c r="J151" s="49">
        <v>59906.02</v>
      </c>
      <c r="K151" s="50">
        <f t="shared" si="9"/>
        <v>59906.02</v>
      </c>
      <c r="L151" s="36"/>
      <c r="M151" s="36"/>
    </row>
    <row r="152" spans="1:13" x14ac:dyDescent="0.25">
      <c r="A152" s="36"/>
      <c r="B152" s="36"/>
      <c r="C152" s="36"/>
      <c r="D152" s="36"/>
      <c r="E152" s="36"/>
      <c r="F152" s="36"/>
      <c r="G152" s="36"/>
      <c r="H152" s="71" t="s">
        <v>467</v>
      </c>
      <c r="I152" s="49">
        <f>SUMIF(PCA!T:T,'Resumo por unidade'!H152,PCA!I:I)</f>
        <v>6077550.3399999999</v>
      </c>
      <c r="J152" s="49">
        <v>59906.02</v>
      </c>
      <c r="K152" s="50">
        <f t="shared" si="9"/>
        <v>-6017644.3200000003</v>
      </c>
      <c r="L152" s="36"/>
      <c r="M152" s="36"/>
    </row>
    <row r="153" spans="1:13" x14ac:dyDescent="0.25">
      <c r="A153" s="36"/>
      <c r="B153" s="36"/>
      <c r="C153" s="36"/>
      <c r="D153" s="36"/>
      <c r="E153" s="36"/>
      <c r="F153" s="36"/>
      <c r="G153" s="36"/>
      <c r="H153" s="71" t="s">
        <v>171</v>
      </c>
      <c r="I153" s="49">
        <f>SUMIF(PCA!T:T,'Resumo por unidade'!H153,PCA!I:I)</f>
        <v>96000</v>
      </c>
      <c r="J153" s="49">
        <v>59906.02</v>
      </c>
      <c r="K153" s="50">
        <f t="shared" si="9"/>
        <v>-36093.980000000003</v>
      </c>
      <c r="L153" s="36"/>
      <c r="M153" s="36"/>
    </row>
    <row r="154" spans="1:13" x14ac:dyDescent="0.25">
      <c r="A154" s="36"/>
      <c r="B154" s="36"/>
      <c r="C154" s="36"/>
      <c r="D154" s="36"/>
      <c r="E154" s="36"/>
      <c r="F154" s="36"/>
      <c r="G154" s="36"/>
      <c r="H154" s="71" t="s">
        <v>282</v>
      </c>
      <c r="I154" s="49">
        <f>SUMIF(PCA!T:T,'Resumo por unidade'!H154,PCA!I:I)</f>
        <v>40000</v>
      </c>
      <c r="J154" s="49">
        <v>59906.02</v>
      </c>
      <c r="K154" s="50">
        <f t="shared" si="9"/>
        <v>19906.019999999997</v>
      </c>
      <c r="L154" s="36"/>
      <c r="M154" s="36"/>
    </row>
    <row r="155" spans="1:13" x14ac:dyDescent="0.25">
      <c r="A155" s="36"/>
      <c r="B155" s="36"/>
      <c r="C155" s="36"/>
      <c r="D155" s="36"/>
      <c r="E155" s="36"/>
      <c r="F155" s="36"/>
      <c r="G155" s="36"/>
      <c r="H155" s="71" t="s">
        <v>880</v>
      </c>
      <c r="I155" s="49">
        <f>SUMIF(PCA!T:T,'Resumo por unidade'!H155,PCA!I:I)</f>
        <v>0</v>
      </c>
      <c r="J155" s="49">
        <v>59906.02</v>
      </c>
      <c r="K155" s="50">
        <f t="shared" si="9"/>
        <v>59906.02</v>
      </c>
      <c r="L155" s="36"/>
      <c r="M155" s="36"/>
    </row>
    <row r="156" spans="1:13" x14ac:dyDescent="0.25">
      <c r="A156" s="36"/>
      <c r="B156" s="36"/>
      <c r="C156" s="36"/>
      <c r="D156" s="36"/>
      <c r="E156" s="36"/>
      <c r="F156" s="36"/>
      <c r="G156" s="36"/>
      <c r="H156" s="71" t="s">
        <v>881</v>
      </c>
      <c r="I156" s="49">
        <f>SUMIF(PCA!T:T,'Resumo por unidade'!H156,PCA!I:I)</f>
        <v>0</v>
      </c>
      <c r="J156" s="49">
        <v>59906.02</v>
      </c>
      <c r="K156" s="50">
        <f t="shared" si="9"/>
        <v>59906.02</v>
      </c>
      <c r="L156" s="36"/>
      <c r="M156" s="36"/>
    </row>
    <row r="157" spans="1:13" x14ac:dyDescent="0.25">
      <c r="A157" s="36"/>
      <c r="B157" s="36"/>
      <c r="C157" s="36"/>
      <c r="D157" s="36"/>
      <c r="E157" s="36"/>
      <c r="F157" s="36"/>
      <c r="G157" s="36"/>
      <c r="H157" s="71" t="s">
        <v>772</v>
      </c>
      <c r="I157" s="49">
        <f>SUMIF(PCA!T:T,'Resumo por unidade'!H157,PCA!I:I)</f>
        <v>12000</v>
      </c>
      <c r="J157" s="49">
        <v>59906.02</v>
      </c>
      <c r="K157" s="50">
        <f t="shared" si="9"/>
        <v>47906.02</v>
      </c>
      <c r="L157" s="36"/>
      <c r="M157" s="36"/>
    </row>
    <row r="158" spans="1:13" x14ac:dyDescent="0.25">
      <c r="A158" s="36"/>
      <c r="B158" s="36"/>
      <c r="C158" s="36"/>
      <c r="D158" s="36"/>
      <c r="E158" s="36"/>
      <c r="F158" s="36"/>
      <c r="G158" s="36"/>
      <c r="H158" s="71" t="s">
        <v>435</v>
      </c>
      <c r="I158" s="49">
        <f>SUMIF(PCA!T:T,'Resumo por unidade'!H158,PCA!I:I)</f>
        <v>9663882.6500000004</v>
      </c>
      <c r="J158" s="49">
        <v>59906.02</v>
      </c>
      <c r="K158" s="50">
        <f t="shared" si="9"/>
        <v>-9603976.6300000008</v>
      </c>
      <c r="L158" s="36"/>
      <c r="M158" s="36"/>
    </row>
    <row r="159" spans="1:13" x14ac:dyDescent="0.25">
      <c r="A159" s="36"/>
      <c r="B159" s="36"/>
      <c r="C159" s="36"/>
      <c r="D159" s="36"/>
      <c r="E159" s="36"/>
      <c r="F159" s="36"/>
      <c r="G159" s="36"/>
      <c r="H159" s="71" t="s">
        <v>352</v>
      </c>
      <c r="I159" s="49">
        <f>SUMIF(PCA!T:T,'Resumo por unidade'!H159,PCA!I:I)</f>
        <v>15160.76</v>
      </c>
      <c r="J159" s="49">
        <v>59906.02</v>
      </c>
      <c r="K159" s="50">
        <f t="shared" ref="K159:K177" si="10">J159-I159</f>
        <v>44745.259999999995</v>
      </c>
      <c r="L159" s="36"/>
      <c r="M159" s="36"/>
    </row>
    <row r="160" spans="1:13" x14ac:dyDescent="0.25">
      <c r="A160" s="36"/>
      <c r="B160" s="36"/>
      <c r="C160" s="36"/>
      <c r="D160" s="36"/>
      <c r="E160" s="36"/>
      <c r="F160" s="36"/>
      <c r="G160" s="36"/>
      <c r="H160" s="71" t="s">
        <v>291</v>
      </c>
      <c r="I160" s="49">
        <f>SUMIF(PCA!T:T,'Resumo por unidade'!H160,PCA!I:I)</f>
        <v>9000</v>
      </c>
      <c r="J160" s="49">
        <v>59906.02</v>
      </c>
      <c r="K160" s="50">
        <f t="shared" si="10"/>
        <v>50906.02</v>
      </c>
      <c r="L160" s="36"/>
      <c r="M160" s="36"/>
    </row>
    <row r="161" spans="1:13" x14ac:dyDescent="0.25">
      <c r="A161" s="36"/>
      <c r="B161" s="36"/>
      <c r="C161" s="36"/>
      <c r="D161" s="36"/>
      <c r="E161" s="36"/>
      <c r="F161" s="36"/>
      <c r="G161" s="36"/>
      <c r="H161" s="71" t="s">
        <v>882</v>
      </c>
      <c r="I161" s="49">
        <f>SUMIF(PCA!T:T,'Resumo por unidade'!H161,PCA!I:I)</f>
        <v>0</v>
      </c>
      <c r="J161" s="49">
        <v>59906.02</v>
      </c>
      <c r="K161" s="50">
        <f t="shared" si="10"/>
        <v>59906.02</v>
      </c>
      <c r="L161" s="36"/>
      <c r="M161" s="36"/>
    </row>
    <row r="162" spans="1:13" x14ac:dyDescent="0.25">
      <c r="A162" s="36"/>
      <c r="B162" s="36"/>
      <c r="C162" s="36"/>
      <c r="D162" s="36"/>
      <c r="E162" s="36"/>
      <c r="F162" s="36"/>
      <c r="G162" s="36"/>
      <c r="H162" s="71" t="s">
        <v>883</v>
      </c>
      <c r="I162" s="49">
        <f>SUMIF(PCA!T:T,'Resumo por unidade'!H162,PCA!I:I)</f>
        <v>0</v>
      </c>
      <c r="J162" s="49">
        <v>59906.02</v>
      </c>
      <c r="K162" s="50">
        <f t="shared" si="10"/>
        <v>59906.02</v>
      </c>
      <c r="L162" s="36"/>
      <c r="M162" s="36"/>
    </row>
    <row r="163" spans="1:13" x14ac:dyDescent="0.25">
      <c r="A163" s="36"/>
      <c r="B163" s="36"/>
      <c r="C163" s="36"/>
      <c r="D163" s="36"/>
      <c r="E163" s="36"/>
      <c r="F163" s="36"/>
      <c r="G163" s="36"/>
      <c r="H163" s="72" t="s">
        <v>884</v>
      </c>
      <c r="I163" s="49">
        <f>SUMIF(PCA!T:T,'Resumo por unidade'!H163,PCA!I:I)</f>
        <v>0</v>
      </c>
      <c r="J163" s="49">
        <v>59906.02</v>
      </c>
      <c r="K163" s="50">
        <f t="shared" si="10"/>
        <v>59906.02</v>
      </c>
      <c r="L163" s="36"/>
      <c r="M163" s="36"/>
    </row>
    <row r="164" spans="1:13" x14ac:dyDescent="0.25">
      <c r="A164" s="36"/>
      <c r="B164" s="36"/>
      <c r="C164" s="36"/>
      <c r="D164" s="36"/>
      <c r="E164" s="36"/>
      <c r="F164" s="36"/>
      <c r="G164" s="36"/>
      <c r="H164" s="72" t="s">
        <v>251</v>
      </c>
      <c r="I164" s="49">
        <f>SUMIF(PCA!T:T,'Resumo por unidade'!H164,PCA!I:I)</f>
        <v>2016439</v>
      </c>
      <c r="J164" s="49">
        <v>59906.02</v>
      </c>
      <c r="K164" s="50">
        <f t="shared" si="10"/>
        <v>-1956532.98</v>
      </c>
      <c r="L164" s="36"/>
      <c r="M164" s="36"/>
    </row>
    <row r="165" spans="1:13" x14ac:dyDescent="0.25">
      <c r="A165" s="36"/>
      <c r="B165" s="36"/>
      <c r="C165" s="36"/>
      <c r="D165" s="36"/>
      <c r="E165" s="36"/>
      <c r="F165" s="36"/>
      <c r="G165" s="36"/>
      <c r="H165" s="71" t="s">
        <v>120</v>
      </c>
      <c r="I165" s="49">
        <f>SUMIF(PCA!T:T,'Resumo por unidade'!H165,PCA!I:I)</f>
        <v>90000</v>
      </c>
      <c r="J165" s="49">
        <v>59906.02</v>
      </c>
      <c r="K165" s="50">
        <f t="shared" si="10"/>
        <v>-30093.980000000003</v>
      </c>
      <c r="L165" s="36"/>
      <c r="M165" s="36"/>
    </row>
    <row r="166" spans="1:13" x14ac:dyDescent="0.25">
      <c r="A166" s="36"/>
      <c r="B166" s="36"/>
      <c r="C166" s="36"/>
      <c r="D166" s="36"/>
      <c r="E166" s="36"/>
      <c r="F166" s="36"/>
      <c r="G166" s="36"/>
      <c r="H166" s="71" t="s">
        <v>153</v>
      </c>
      <c r="I166" s="49">
        <f>SUMIF(PCA!T:T,'Resumo por unidade'!H166,PCA!I:I)</f>
        <v>13472269.52</v>
      </c>
      <c r="J166" s="49">
        <v>59906.02</v>
      </c>
      <c r="K166" s="50">
        <f t="shared" si="10"/>
        <v>-13412363.5</v>
      </c>
      <c r="L166" s="36"/>
      <c r="M166" s="36"/>
    </row>
    <row r="167" spans="1:13" x14ac:dyDescent="0.25">
      <c r="A167" s="36"/>
      <c r="B167" s="36"/>
      <c r="C167" s="36"/>
      <c r="D167" s="36"/>
      <c r="E167" s="36"/>
      <c r="F167" s="36"/>
      <c r="G167" s="36"/>
      <c r="H167" s="71" t="s">
        <v>96</v>
      </c>
      <c r="I167" s="49">
        <f>SUMIF(PCA!T:T,'Resumo por unidade'!H167,PCA!I:I)</f>
        <v>26743496.420000002</v>
      </c>
      <c r="J167" s="49">
        <v>59906.02</v>
      </c>
      <c r="K167" s="50">
        <f t="shared" si="10"/>
        <v>-26683590.400000002</v>
      </c>
      <c r="L167" s="36"/>
      <c r="M167" s="36"/>
    </row>
    <row r="168" spans="1:13" x14ac:dyDescent="0.25">
      <c r="A168" s="36"/>
      <c r="B168" s="36"/>
      <c r="C168" s="36"/>
      <c r="D168" s="36"/>
      <c r="E168" s="36"/>
      <c r="F168" s="36"/>
      <c r="G168" s="36"/>
      <c r="H168" s="71" t="s">
        <v>68</v>
      </c>
      <c r="I168" s="49">
        <f>SUMIF(PCA!T:T,'Resumo por unidade'!H168,PCA!I:I)</f>
        <v>38748.269999999997</v>
      </c>
      <c r="J168" s="49">
        <v>59906.02</v>
      </c>
      <c r="K168" s="50">
        <f t="shared" si="10"/>
        <v>21157.75</v>
      </c>
      <c r="L168" s="36"/>
      <c r="M168" s="36"/>
    </row>
    <row r="169" spans="1:13" x14ac:dyDescent="0.25">
      <c r="A169" s="36"/>
      <c r="B169" s="36"/>
      <c r="C169" s="36"/>
      <c r="D169" s="36"/>
      <c r="E169" s="36"/>
      <c r="F169" s="36"/>
      <c r="G169" s="36"/>
      <c r="H169" s="71" t="s">
        <v>885</v>
      </c>
      <c r="I169" s="49">
        <f>SUMIF(PCA!T:T,'Resumo por unidade'!H169,PCA!I:I)</f>
        <v>0</v>
      </c>
      <c r="J169" s="49">
        <v>59906.02</v>
      </c>
      <c r="K169" s="50">
        <f t="shared" si="10"/>
        <v>59906.02</v>
      </c>
      <c r="L169" s="36"/>
      <c r="M169" s="36"/>
    </row>
    <row r="170" spans="1:13" x14ac:dyDescent="0.25">
      <c r="A170" s="36"/>
      <c r="B170" s="36"/>
      <c r="C170" s="36"/>
      <c r="D170" s="36"/>
      <c r="E170" s="36"/>
      <c r="F170" s="36"/>
      <c r="G170" s="36"/>
      <c r="H170" s="71" t="s">
        <v>238</v>
      </c>
      <c r="I170" s="49">
        <f>SUMIF(PCA!T:T,'Resumo por unidade'!H170,PCA!I:I)</f>
        <v>15166.77</v>
      </c>
      <c r="J170" s="49">
        <v>59906.02</v>
      </c>
      <c r="K170" s="50">
        <f t="shared" si="10"/>
        <v>44739.25</v>
      </c>
      <c r="L170" s="36"/>
      <c r="M170" s="36"/>
    </row>
    <row r="171" spans="1:13" x14ac:dyDescent="0.25">
      <c r="A171" s="36"/>
      <c r="B171" s="36"/>
      <c r="C171" s="36"/>
      <c r="D171" s="36"/>
      <c r="E171" s="36"/>
      <c r="F171" s="36"/>
      <c r="G171" s="36"/>
      <c r="H171" s="71" t="s">
        <v>146</v>
      </c>
      <c r="I171" s="49">
        <f>SUMIF(PCA!T:T,'Resumo por unidade'!H171,PCA!I:I)</f>
        <v>140000</v>
      </c>
      <c r="J171" s="49">
        <v>59906.02</v>
      </c>
      <c r="K171" s="50">
        <f t="shared" si="10"/>
        <v>-80093.98000000001</v>
      </c>
      <c r="L171" s="36"/>
      <c r="M171" s="36"/>
    </row>
    <row r="172" spans="1:13" x14ac:dyDescent="0.25">
      <c r="A172" s="36"/>
      <c r="B172" s="36"/>
      <c r="C172" s="36"/>
      <c r="D172" s="36"/>
      <c r="E172" s="36"/>
      <c r="F172" s="36"/>
      <c r="G172" s="36"/>
      <c r="H172" s="71" t="s">
        <v>886</v>
      </c>
      <c r="I172" s="49">
        <f>SUMIF(PCA!T:T,'Resumo por unidade'!H172,PCA!I:I)</f>
        <v>0</v>
      </c>
      <c r="J172" s="49">
        <v>59906.02</v>
      </c>
      <c r="K172" s="50">
        <f t="shared" si="10"/>
        <v>59906.02</v>
      </c>
      <c r="L172" s="36"/>
      <c r="M172" s="36"/>
    </row>
    <row r="173" spans="1:13" x14ac:dyDescent="0.25">
      <c r="A173" s="36"/>
      <c r="B173" s="36"/>
      <c r="C173" s="36"/>
      <c r="D173" s="36"/>
      <c r="E173" s="36"/>
      <c r="F173" s="36"/>
      <c r="G173" s="36"/>
      <c r="H173" s="71" t="s">
        <v>736</v>
      </c>
      <c r="I173" s="49">
        <f>SUMIF(PCA!T:T,'Resumo por unidade'!H173,PCA!I:I)</f>
        <v>228728</v>
      </c>
      <c r="J173" s="49">
        <v>59906.02</v>
      </c>
      <c r="K173" s="50">
        <f t="shared" si="10"/>
        <v>-168821.98</v>
      </c>
      <c r="L173" s="36"/>
      <c r="M173" s="36"/>
    </row>
    <row r="174" spans="1:13" x14ac:dyDescent="0.25">
      <c r="A174" s="36"/>
      <c r="B174" s="36"/>
      <c r="C174" s="36"/>
      <c r="D174" s="36"/>
      <c r="E174" s="36"/>
      <c r="F174" s="36"/>
      <c r="G174" s="36"/>
      <c r="H174" s="71" t="s">
        <v>887</v>
      </c>
      <c r="I174" s="49">
        <f>SUMIF(PCA!T:T,'Resumo por unidade'!H174,PCA!I:I)</f>
        <v>0</v>
      </c>
      <c r="J174" s="49">
        <v>59906.02</v>
      </c>
      <c r="K174" s="50">
        <f t="shared" si="10"/>
        <v>59906.02</v>
      </c>
      <c r="L174" s="36"/>
      <c r="M174" s="36"/>
    </row>
    <row r="175" spans="1:13" x14ac:dyDescent="0.25">
      <c r="A175" s="36"/>
      <c r="B175" s="36"/>
      <c r="C175" s="36"/>
      <c r="D175" s="36"/>
      <c r="E175" s="36"/>
      <c r="F175" s="36"/>
      <c r="G175" s="36"/>
      <c r="H175" s="71" t="s">
        <v>193</v>
      </c>
      <c r="I175" s="49">
        <f>SUMIF(PCA!T:T,'Resumo por unidade'!H175,PCA!I:I)</f>
        <v>13200</v>
      </c>
      <c r="J175" s="49">
        <v>59906.02</v>
      </c>
      <c r="K175" s="50">
        <f t="shared" si="10"/>
        <v>46706.02</v>
      </c>
      <c r="L175" s="36"/>
      <c r="M175" s="36"/>
    </row>
    <row r="176" spans="1:13" x14ac:dyDescent="0.25">
      <c r="A176" s="36"/>
      <c r="B176" s="36"/>
      <c r="C176" s="36"/>
      <c r="D176" s="36"/>
      <c r="E176" s="36"/>
      <c r="F176" s="36"/>
      <c r="G176" s="36"/>
      <c r="H176" s="71" t="s">
        <v>341</v>
      </c>
      <c r="I176" s="49">
        <f>SUMIF(PCA!T:T,'Resumo por unidade'!H176,PCA!I:I)</f>
        <v>157526.13</v>
      </c>
      <c r="J176" s="49">
        <v>59906.02</v>
      </c>
      <c r="K176" s="50">
        <f t="shared" si="10"/>
        <v>-97620.110000000015</v>
      </c>
      <c r="L176" s="36"/>
      <c r="M176" s="36"/>
    </row>
    <row r="177" spans="1:13" x14ac:dyDescent="0.25">
      <c r="A177" s="36"/>
      <c r="B177" s="36"/>
      <c r="C177" s="36"/>
      <c r="D177" s="36"/>
      <c r="E177" s="36"/>
      <c r="F177" s="36"/>
      <c r="G177" s="36"/>
      <c r="H177" s="71" t="s">
        <v>326</v>
      </c>
      <c r="I177" s="49">
        <f>SUMIF(PCA!T:T,'Resumo por unidade'!H177,PCA!I:I)</f>
        <v>917140</v>
      </c>
      <c r="J177" s="49">
        <v>59906.02</v>
      </c>
      <c r="K177" s="50">
        <f t="shared" si="10"/>
        <v>-857233.98</v>
      </c>
      <c r="L177" s="36"/>
      <c r="M177" s="36"/>
    </row>
    <row r="178" spans="1:13" x14ac:dyDescent="0.25">
      <c r="A178" s="36"/>
      <c r="B178" s="36"/>
      <c r="C178" s="36"/>
      <c r="D178" s="36"/>
      <c r="E178" s="36"/>
      <c r="F178" s="36"/>
      <c r="G178" s="36"/>
      <c r="H178" s="71" t="s">
        <v>76</v>
      </c>
      <c r="I178" s="49">
        <f>SUMIF(PCA!T:T,'Resumo por unidade'!H178,PCA!I:I)</f>
        <v>15000</v>
      </c>
      <c r="J178" s="49">
        <v>59906.02</v>
      </c>
      <c r="K178" s="50">
        <f t="shared" ref="K178:K183" si="11">J178-I178</f>
        <v>44906.02</v>
      </c>
      <c r="L178" s="36"/>
      <c r="M178" s="36"/>
    </row>
    <row r="179" spans="1:13" x14ac:dyDescent="0.25">
      <c r="A179" s="36"/>
      <c r="B179" s="36"/>
      <c r="C179" s="36"/>
      <c r="D179" s="36"/>
      <c r="E179" s="36"/>
      <c r="F179" s="36"/>
      <c r="G179" s="36"/>
      <c r="H179" s="71" t="s">
        <v>79</v>
      </c>
      <c r="I179" s="49">
        <f>SUMIF(PCA!T:T,'Resumo por unidade'!H179,PCA!I:I)</f>
        <v>15000</v>
      </c>
      <c r="J179" s="49">
        <v>59906.02</v>
      </c>
      <c r="K179" s="50">
        <f t="shared" si="11"/>
        <v>44906.02</v>
      </c>
      <c r="L179" s="36"/>
      <c r="M179" s="36"/>
    </row>
    <row r="180" spans="1:13" x14ac:dyDescent="0.25">
      <c r="A180" s="36"/>
      <c r="B180" s="36"/>
      <c r="C180" s="36"/>
      <c r="D180" s="36"/>
      <c r="E180" s="36"/>
      <c r="F180" s="36"/>
      <c r="G180" s="36"/>
      <c r="H180" s="71" t="s">
        <v>86</v>
      </c>
      <c r="I180" s="49">
        <f>SUMIF(PCA!T:T,'Resumo por unidade'!H180,PCA!I:I)</f>
        <v>3500</v>
      </c>
      <c r="J180" s="49">
        <v>59906.02</v>
      </c>
      <c r="K180" s="50">
        <f t="shared" si="11"/>
        <v>56406.02</v>
      </c>
      <c r="L180" s="36"/>
      <c r="M180" s="36"/>
    </row>
    <row r="181" spans="1:13" x14ac:dyDescent="0.25">
      <c r="A181" s="36"/>
      <c r="B181" s="36"/>
      <c r="C181" s="36"/>
      <c r="D181" s="36"/>
      <c r="E181" s="36"/>
      <c r="F181" s="36"/>
      <c r="G181" s="36"/>
      <c r="H181" s="71" t="s">
        <v>89</v>
      </c>
      <c r="I181" s="49">
        <f>SUMIF(PCA!T:T,'Resumo por unidade'!H181,PCA!I:I)</f>
        <v>2500</v>
      </c>
      <c r="J181" s="49">
        <v>59906.02</v>
      </c>
      <c r="K181" s="50">
        <f t="shared" si="11"/>
        <v>57406.02</v>
      </c>
      <c r="L181" s="36"/>
      <c r="M181" s="36"/>
    </row>
    <row r="182" spans="1:13" x14ac:dyDescent="0.25">
      <c r="A182" s="36"/>
      <c r="B182" s="36"/>
      <c r="C182" s="36"/>
      <c r="D182" s="36"/>
      <c r="E182" s="36"/>
      <c r="F182" s="36"/>
      <c r="G182" s="36"/>
      <c r="H182" s="71" t="s">
        <v>216</v>
      </c>
      <c r="I182" s="49">
        <f>SUMIF(PCA!T:T,'Resumo por unidade'!H182,PCA!I:I)</f>
        <v>95553.62</v>
      </c>
      <c r="J182" s="49">
        <v>59906.02</v>
      </c>
      <c r="K182" s="50">
        <f t="shared" si="11"/>
        <v>-35647.599999999999</v>
      </c>
      <c r="L182" s="36"/>
      <c r="M182" s="36"/>
    </row>
    <row r="183" spans="1:13" x14ac:dyDescent="0.25">
      <c r="A183" s="36"/>
      <c r="B183" s="36"/>
      <c r="C183" s="36"/>
      <c r="D183" s="36"/>
      <c r="E183" s="36"/>
      <c r="F183" s="36"/>
      <c r="G183" s="36"/>
      <c r="H183" s="71" t="s">
        <v>220</v>
      </c>
      <c r="I183" s="49">
        <f>SUMIF(PCA!T:T,'Resumo por unidade'!H183,PCA!I:I)</f>
        <v>58201.36</v>
      </c>
      <c r="J183" s="49">
        <v>59906.02</v>
      </c>
      <c r="K183" s="50">
        <f t="shared" si="11"/>
        <v>1704.6599999999962</v>
      </c>
      <c r="L183" s="36"/>
      <c r="M183" s="36"/>
    </row>
    <row r="184" spans="1:13" x14ac:dyDescent="0.25">
      <c r="A184" s="36"/>
      <c r="B184" s="36"/>
      <c r="C184" s="36"/>
      <c r="D184" s="36"/>
      <c r="E184" s="36"/>
      <c r="F184" s="36"/>
      <c r="G184" s="36"/>
      <c r="H184" s="71" t="s">
        <v>229</v>
      </c>
      <c r="I184" s="49">
        <f>SUMIF(PCA!T:T,'Resumo por unidade'!H184,PCA!I:I)</f>
        <v>44304</v>
      </c>
      <c r="J184" s="49">
        <v>59906.02</v>
      </c>
      <c r="K184" s="50">
        <f t="shared" ref="K184:K191" si="12">J184-I184</f>
        <v>15602.019999999997</v>
      </c>
      <c r="L184" s="36"/>
      <c r="M184" s="36"/>
    </row>
    <row r="185" spans="1:13" x14ac:dyDescent="0.25">
      <c r="A185" s="36"/>
      <c r="B185" s="36"/>
      <c r="C185" s="36"/>
      <c r="D185" s="36"/>
      <c r="E185" s="36"/>
      <c r="F185" s="36"/>
      <c r="G185" s="36"/>
      <c r="H185" s="71" t="s">
        <v>255</v>
      </c>
      <c r="I185" s="49">
        <f>SUMIF(PCA!T:T,'Resumo por unidade'!H185,PCA!I:I)</f>
        <v>1130195.31</v>
      </c>
      <c r="J185" s="49">
        <v>59906.02</v>
      </c>
      <c r="K185" s="50">
        <f t="shared" si="12"/>
        <v>-1070289.29</v>
      </c>
      <c r="L185" s="36"/>
      <c r="M185" s="36"/>
    </row>
    <row r="186" spans="1:13" x14ac:dyDescent="0.25">
      <c r="A186" s="36"/>
      <c r="B186" s="36"/>
      <c r="C186" s="36"/>
      <c r="D186" s="36"/>
      <c r="E186" s="36"/>
      <c r="F186" s="36"/>
      <c r="G186" s="36"/>
      <c r="H186" s="71" t="s">
        <v>270</v>
      </c>
      <c r="I186" s="49">
        <f>SUMIF(PCA!T:T,'Resumo por unidade'!H186,PCA!I:I)</f>
        <v>60000</v>
      </c>
      <c r="J186" s="49">
        <v>59906.02</v>
      </c>
      <c r="K186" s="50">
        <f t="shared" si="12"/>
        <v>-93.980000000003201</v>
      </c>
      <c r="L186" s="36"/>
      <c r="M186" s="36"/>
    </row>
    <row r="187" spans="1:13" x14ac:dyDescent="0.25">
      <c r="A187" s="36"/>
      <c r="B187" s="36"/>
      <c r="C187" s="36"/>
      <c r="D187" s="36"/>
      <c r="E187" s="36"/>
      <c r="F187" s="36"/>
      <c r="G187" s="36"/>
      <c r="H187" s="71" t="s">
        <v>274</v>
      </c>
      <c r="I187" s="49">
        <f>SUMIF(PCA!T:T,'Resumo por unidade'!H187,PCA!I:I)</f>
        <v>49065.01</v>
      </c>
      <c r="J187" s="49">
        <v>59906.02</v>
      </c>
      <c r="K187" s="50">
        <f t="shared" si="12"/>
        <v>10841.009999999995</v>
      </c>
      <c r="L187" s="36"/>
      <c r="M187" s="36"/>
    </row>
    <row r="188" spans="1:13" x14ac:dyDescent="0.25">
      <c r="A188" s="36"/>
      <c r="B188" s="36"/>
      <c r="C188" s="36"/>
      <c r="D188" s="36"/>
      <c r="E188" s="36"/>
      <c r="F188" s="36"/>
      <c r="G188" s="36"/>
      <c r="H188" s="71" t="s">
        <v>277</v>
      </c>
      <c r="I188" s="49">
        <f>SUMIF(PCA!T:T,'Resumo por unidade'!H188,PCA!I:I)</f>
        <v>35000</v>
      </c>
      <c r="J188" s="49">
        <v>59906.02</v>
      </c>
      <c r="K188" s="50">
        <f t="shared" si="12"/>
        <v>24906.019999999997</v>
      </c>
      <c r="L188" s="36"/>
      <c r="M188" s="36"/>
    </row>
    <row r="189" spans="1:13" x14ac:dyDescent="0.25">
      <c r="A189" s="36"/>
      <c r="B189" s="36"/>
      <c r="C189" s="36"/>
      <c r="D189" s="36"/>
      <c r="E189" s="36"/>
      <c r="F189" s="36"/>
      <c r="G189" s="36"/>
      <c r="H189" s="71" t="s">
        <v>286</v>
      </c>
      <c r="I189" s="49">
        <f>SUMIF(PCA!T:T,'Resumo por unidade'!H189,PCA!I:I)</f>
        <v>36796.631539200003</v>
      </c>
      <c r="J189" s="49">
        <v>59906.02</v>
      </c>
      <c r="K189" s="50">
        <f t="shared" si="12"/>
        <v>23109.388460799993</v>
      </c>
      <c r="L189" s="36"/>
      <c r="M189" s="36"/>
    </row>
    <row r="190" spans="1:13" x14ac:dyDescent="0.25">
      <c r="A190" s="36"/>
      <c r="B190" s="36"/>
      <c r="C190" s="36"/>
      <c r="D190" s="36"/>
      <c r="E190" s="36"/>
      <c r="F190" s="36"/>
      <c r="G190" s="36"/>
      <c r="H190" s="71" t="s">
        <v>295</v>
      </c>
      <c r="I190" s="49">
        <f>SUMIF(PCA!T:T,'Resumo por unidade'!H190,PCA!I:I)</f>
        <v>1181.03</v>
      </c>
      <c r="J190" s="49">
        <v>59906.02</v>
      </c>
      <c r="K190" s="50">
        <f t="shared" si="12"/>
        <v>58724.99</v>
      </c>
      <c r="L190" s="36"/>
      <c r="M190" s="36"/>
    </row>
    <row r="191" spans="1:13" x14ac:dyDescent="0.25">
      <c r="A191" s="36"/>
      <c r="B191" s="36"/>
      <c r="C191" s="36"/>
      <c r="D191" s="36"/>
      <c r="E191" s="36"/>
      <c r="F191" s="36"/>
      <c r="G191" s="36"/>
      <c r="H191" s="71" t="s">
        <v>417</v>
      </c>
      <c r="I191" s="49">
        <f>SUMIF(PCA!T:T,'Resumo por unidade'!H191,PCA!I:I)</f>
        <v>257000</v>
      </c>
      <c r="J191" s="49">
        <v>59906.02</v>
      </c>
      <c r="K191" s="50">
        <f t="shared" si="12"/>
        <v>-197093.98</v>
      </c>
      <c r="L191" s="36"/>
      <c r="M191" s="36"/>
    </row>
    <row r="192" spans="1:13" x14ac:dyDescent="0.25">
      <c r="A192" s="36"/>
      <c r="B192" s="36"/>
      <c r="C192" s="36"/>
      <c r="D192" s="36"/>
      <c r="E192" s="36"/>
      <c r="F192" s="36"/>
      <c r="G192" s="36"/>
      <c r="H192" s="71" t="s">
        <v>785</v>
      </c>
      <c r="I192" s="49">
        <f>SUMIF(PCA!T:T,'Resumo por unidade'!H192,PCA!I:I)</f>
        <v>15024.200000000012</v>
      </c>
      <c r="J192" s="49">
        <v>59906.02</v>
      </c>
      <c r="K192" s="50">
        <f t="shared" ref="K192" si="13">J192-I192</f>
        <v>44881.819999999985</v>
      </c>
      <c r="L192" s="36"/>
      <c r="M192" s="36"/>
    </row>
    <row r="193" spans="1:13" x14ac:dyDescent="0.25">
      <c r="A193" s="36"/>
      <c r="B193" s="36"/>
      <c r="C193" s="36"/>
      <c r="D193" s="36"/>
      <c r="E193" s="36"/>
      <c r="F193" s="36"/>
      <c r="G193" s="36"/>
      <c r="H193" s="71" t="s">
        <v>603</v>
      </c>
      <c r="I193" s="49">
        <f>SUMIF(PCA!T:T,'Resumo por unidade'!H193,PCA!I:I)</f>
        <v>15000</v>
      </c>
      <c r="J193" s="49">
        <v>59906.02</v>
      </c>
      <c r="K193" s="50">
        <f t="shared" ref="K193:K200" si="14">J193-I193</f>
        <v>44906.02</v>
      </c>
      <c r="L193" s="36"/>
      <c r="M193" s="36"/>
    </row>
    <row r="194" spans="1:13" x14ac:dyDescent="0.25">
      <c r="A194" s="36"/>
      <c r="B194" s="36"/>
      <c r="C194" s="36"/>
      <c r="D194" s="36"/>
      <c r="E194" s="36"/>
      <c r="F194" s="36"/>
      <c r="G194" s="36"/>
      <c r="H194" s="71" t="s">
        <v>605</v>
      </c>
      <c r="I194" s="49">
        <f>SUMIF(PCA!T:T,'Resumo por unidade'!H194,PCA!I:I)</f>
        <v>5000</v>
      </c>
      <c r="J194" s="49">
        <v>59906.02</v>
      </c>
      <c r="K194" s="50">
        <f t="shared" si="14"/>
        <v>54906.02</v>
      </c>
      <c r="L194" s="36"/>
      <c r="M194" s="36"/>
    </row>
    <row r="195" spans="1:13" x14ac:dyDescent="0.25">
      <c r="A195" s="36"/>
      <c r="B195" s="36"/>
      <c r="C195" s="36"/>
      <c r="D195" s="36"/>
      <c r="E195" s="36"/>
      <c r="F195" s="36"/>
      <c r="G195" s="36"/>
      <c r="H195" s="71" t="s">
        <v>587</v>
      </c>
      <c r="I195" s="49">
        <f>SUMIF(PCA!T:T,'Resumo por unidade'!H195,PCA!I:I)</f>
        <v>1796000</v>
      </c>
      <c r="J195" s="49">
        <v>59906.02</v>
      </c>
      <c r="K195" s="50">
        <f t="shared" si="14"/>
        <v>-1736093.98</v>
      </c>
      <c r="L195" s="36"/>
      <c r="M195" s="36"/>
    </row>
    <row r="196" spans="1:13" x14ac:dyDescent="0.25">
      <c r="A196" s="36"/>
      <c r="B196" s="36"/>
      <c r="C196" s="36"/>
      <c r="D196" s="36"/>
      <c r="E196" s="36"/>
      <c r="F196" s="36"/>
      <c r="G196" s="36"/>
      <c r="H196" s="71" t="s">
        <v>652</v>
      </c>
      <c r="I196" s="49">
        <f>SUMIF(PCA!T:T,'Resumo por unidade'!H196,PCA!I:I)</f>
        <v>40000</v>
      </c>
      <c r="J196" s="49">
        <v>59906.02</v>
      </c>
      <c r="K196" s="50">
        <f t="shared" si="14"/>
        <v>19906.019999999997</v>
      </c>
      <c r="L196" s="36"/>
      <c r="M196" s="36"/>
    </row>
    <row r="197" spans="1:13" x14ac:dyDescent="0.25">
      <c r="A197" s="36"/>
      <c r="B197" s="36"/>
      <c r="C197" s="36"/>
      <c r="D197" s="36"/>
      <c r="E197" s="36"/>
      <c r="F197" s="36"/>
      <c r="G197" s="36"/>
      <c r="H197" s="71" t="s">
        <v>577</v>
      </c>
      <c r="I197" s="49">
        <f>SUMIF(PCA!T:T,'Resumo por unidade'!H197,PCA!I:I)</f>
        <v>5305412</v>
      </c>
      <c r="J197" s="49">
        <v>59906.02</v>
      </c>
      <c r="K197" s="50">
        <f t="shared" si="14"/>
        <v>-5245505.9800000004</v>
      </c>
      <c r="L197" s="36"/>
      <c r="M197" s="36"/>
    </row>
    <row r="198" spans="1:13" x14ac:dyDescent="0.25">
      <c r="A198" s="36"/>
      <c r="B198" s="36"/>
      <c r="C198" s="36"/>
      <c r="D198" s="36"/>
      <c r="E198" s="36"/>
      <c r="F198" s="36"/>
      <c r="G198" s="36"/>
      <c r="H198" s="71" t="s">
        <v>597</v>
      </c>
      <c r="I198" s="49">
        <f>SUMIF(PCA!T:T,'Resumo por unidade'!H198,PCA!I:I)</f>
        <v>240000</v>
      </c>
      <c r="J198" s="49">
        <v>59906.02</v>
      </c>
      <c r="K198" s="50">
        <f t="shared" si="14"/>
        <v>-180093.98</v>
      </c>
      <c r="L198" s="36"/>
      <c r="M198" s="36"/>
    </row>
    <row r="199" spans="1:13" x14ac:dyDescent="0.25">
      <c r="A199" s="36"/>
      <c r="B199" s="36"/>
      <c r="C199" s="36"/>
      <c r="D199" s="36"/>
      <c r="E199" s="36"/>
      <c r="F199" s="36"/>
      <c r="G199" s="36"/>
      <c r="H199" s="71" t="s">
        <v>590</v>
      </c>
      <c r="I199" s="49">
        <f>SUMIF(PCA!T:T,'Resumo por unidade'!H199,PCA!I:I)</f>
        <v>1039645.54</v>
      </c>
      <c r="J199" s="49">
        <v>59906.02</v>
      </c>
      <c r="K199" s="50">
        <f t="shared" si="14"/>
        <v>-979739.52</v>
      </c>
      <c r="L199" s="36"/>
      <c r="M199" s="36"/>
    </row>
    <row r="200" spans="1:13" x14ac:dyDescent="0.25">
      <c r="A200" s="36"/>
      <c r="B200" s="36"/>
      <c r="C200" s="36"/>
      <c r="D200" s="36"/>
      <c r="E200" s="36"/>
      <c r="F200" s="36"/>
      <c r="G200" s="36"/>
      <c r="H200" s="71" t="s">
        <v>572</v>
      </c>
      <c r="I200" s="49">
        <f>SUMIF(PCA!T:T,'Resumo por unidade'!H200,PCA!I:I)</f>
        <v>2400</v>
      </c>
      <c r="J200" s="49">
        <v>59906.02</v>
      </c>
      <c r="K200" s="50">
        <f t="shared" si="14"/>
        <v>57506.02</v>
      </c>
      <c r="L200" s="36"/>
      <c r="M200" s="36"/>
    </row>
    <row r="201" spans="1:13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</row>
    <row r="202" spans="1:13" x14ac:dyDescent="0.2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</row>
    <row r="203" spans="1:13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</row>
    <row r="204" spans="1:13" x14ac:dyDescent="0.2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</row>
    <row r="205" spans="1:13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</row>
    <row r="206" spans="1:13" x14ac:dyDescent="0.2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</row>
    <row r="207" spans="1:13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</row>
    <row r="208" spans="1:13" x14ac:dyDescent="0.2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</row>
    <row r="209" spans="1:13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</row>
    <row r="210" spans="1:13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</row>
    <row r="211" spans="1:13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</row>
    <row r="212" spans="1:13" x14ac:dyDescent="0.2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</row>
    <row r="213" spans="1:13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</row>
    <row r="214" spans="1:13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</row>
    <row r="215" spans="1:13" x14ac:dyDescent="0.2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</row>
    <row r="216" spans="1:13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</row>
    <row r="217" spans="1:13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</row>
    <row r="218" spans="1:13" x14ac:dyDescent="0.2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</row>
    <row r="219" spans="1:13" x14ac:dyDescent="0.2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</row>
    <row r="220" spans="1:13" x14ac:dyDescent="0.2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</row>
    <row r="221" spans="1:13" x14ac:dyDescent="0.2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</row>
    <row r="222" spans="1:13" x14ac:dyDescent="0.2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</row>
    <row r="223" spans="1:13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</row>
    <row r="224" spans="1:13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</row>
    <row r="225" spans="1:13" x14ac:dyDescent="0.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</row>
    <row r="226" spans="1:13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</row>
    <row r="227" spans="1:13" x14ac:dyDescent="0.2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</row>
    <row r="228" spans="1:13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</row>
    <row r="229" spans="1:13" x14ac:dyDescent="0.2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</row>
    <row r="230" spans="1:13" x14ac:dyDescent="0.2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</row>
    <row r="231" spans="1:13" x14ac:dyDescent="0.2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</row>
    <row r="232" spans="1:13" x14ac:dyDescent="0.2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</row>
    <row r="233" spans="1:13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</row>
    <row r="234" spans="1:13" x14ac:dyDescent="0.2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</row>
    <row r="235" spans="1:13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</row>
    <row r="236" spans="1:13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</row>
    <row r="237" spans="1:13" x14ac:dyDescent="0.2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</row>
    <row r="238" spans="1:13" x14ac:dyDescent="0.2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</row>
    <row r="239" spans="1:13" x14ac:dyDescent="0.2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</row>
    <row r="240" spans="1:13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</row>
    <row r="241" spans="1:13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</row>
    <row r="242" spans="1:13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</row>
    <row r="243" spans="1:13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</row>
    <row r="244" spans="1:13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</row>
    <row r="245" spans="1:13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</row>
    <row r="246" spans="1:13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</row>
    <row r="247" spans="1:13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</row>
    <row r="248" spans="1:13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</row>
    <row r="249" spans="1:13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</row>
    <row r="250" spans="1:13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</row>
    <row r="251" spans="1:13" x14ac:dyDescent="0.2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</row>
    <row r="252" spans="1:13" x14ac:dyDescent="0.2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</row>
    <row r="253" spans="1:13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</row>
    <row r="254" spans="1:13" x14ac:dyDescent="0.2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</row>
    <row r="255" spans="1:13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</row>
    <row r="256" spans="1:13" x14ac:dyDescent="0.2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</row>
    <row r="257" spans="1:13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</row>
    <row r="258" spans="1:13" x14ac:dyDescent="0.2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</row>
    <row r="259" spans="1:13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</row>
    <row r="260" spans="1:13" x14ac:dyDescent="0.2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</row>
    <row r="261" spans="1:13" x14ac:dyDescent="0.2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</row>
    <row r="262" spans="1:13" x14ac:dyDescent="0.2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</row>
    <row r="263" spans="1:13" x14ac:dyDescent="0.2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</row>
    <row r="264" spans="1:13" x14ac:dyDescent="0.2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</row>
    <row r="265" spans="1:13" x14ac:dyDescent="0.2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</row>
    <row r="266" spans="1:13" x14ac:dyDescent="0.2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</row>
    <row r="267" spans="1:13" x14ac:dyDescent="0.2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</row>
    <row r="268" spans="1:13" x14ac:dyDescent="0.2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</row>
    <row r="269" spans="1:13" x14ac:dyDescent="0.2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</row>
    <row r="270" spans="1:13" x14ac:dyDescent="0.2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</row>
    <row r="271" spans="1:13" x14ac:dyDescent="0.2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</row>
    <row r="272" spans="1:13" x14ac:dyDescent="0.2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</row>
    <row r="273" spans="1:13" x14ac:dyDescent="0.2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</row>
    <row r="274" spans="1:13" x14ac:dyDescent="0.2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</row>
    <row r="275" spans="1:13" x14ac:dyDescent="0.2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</row>
    <row r="276" spans="1:13" x14ac:dyDescent="0.2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</row>
    <row r="277" spans="1:13" x14ac:dyDescent="0.2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</row>
    <row r="278" spans="1:13" x14ac:dyDescent="0.2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</row>
    <row r="279" spans="1:13" x14ac:dyDescent="0.2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</row>
    <row r="280" spans="1:13" x14ac:dyDescent="0.2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</row>
    <row r="281" spans="1:13" x14ac:dyDescent="0.2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</row>
    <row r="282" spans="1:13" x14ac:dyDescent="0.2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</row>
    <row r="283" spans="1:13" x14ac:dyDescent="0.2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</row>
    <row r="284" spans="1:13" x14ac:dyDescent="0.2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</row>
    <row r="285" spans="1:13" x14ac:dyDescent="0.2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</row>
    <row r="286" spans="1:13" x14ac:dyDescent="0.2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</row>
    <row r="287" spans="1:13" x14ac:dyDescent="0.2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</row>
    <row r="288" spans="1:13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</row>
    <row r="289" spans="1:13" x14ac:dyDescent="0.2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</row>
    <row r="290" spans="1:13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</row>
    <row r="291" spans="1:13" x14ac:dyDescent="0.2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</row>
    <row r="292" spans="1:13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</row>
    <row r="293" spans="1:13" x14ac:dyDescent="0.2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</row>
    <row r="294" spans="1:13" x14ac:dyDescent="0.2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</row>
    <row r="295" spans="1:13" x14ac:dyDescent="0.2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</row>
    <row r="296" spans="1:13" x14ac:dyDescent="0.2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</row>
    <row r="297" spans="1:13" x14ac:dyDescent="0.2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</row>
    <row r="298" spans="1:13" hidden="1" x14ac:dyDescent="0.25">
      <c r="B298" s="36"/>
      <c r="C298" s="36"/>
      <c r="D298" s="36"/>
      <c r="E298" s="36"/>
      <c r="F298" s="36"/>
      <c r="H298" s="36"/>
      <c r="I298" s="36"/>
      <c r="J298" s="36"/>
      <c r="K298" s="36"/>
      <c r="L298" s="36"/>
    </row>
    <row r="299" spans="1:13" x14ac:dyDescent="0.25">
      <c r="B299" s="36"/>
      <c r="C299" s="36"/>
      <c r="D299" s="36"/>
      <c r="E299" s="36"/>
      <c r="F299" s="36"/>
      <c r="H299" s="36"/>
      <c r="I299" s="36"/>
      <c r="J299" s="36"/>
      <c r="K299" s="36"/>
    </row>
    <row r="300" spans="1:13" hidden="1" x14ac:dyDescent="0.25">
      <c r="B300" s="36"/>
      <c r="C300" s="36"/>
      <c r="D300" s="36"/>
      <c r="E300" s="36"/>
      <c r="F300" s="36"/>
      <c r="H300" s="36"/>
      <c r="I300" s="36"/>
      <c r="J300" s="36"/>
      <c r="K300" s="36"/>
    </row>
    <row r="301" spans="1:13" hidden="1" x14ac:dyDescent="0.25">
      <c r="H301" s="36"/>
      <c r="I301" s="36"/>
      <c r="J301" s="36"/>
      <c r="K301" s="36"/>
    </row>
    <row r="302" spans="1:13" hidden="1" x14ac:dyDescent="0.25">
      <c r="H302" s="36"/>
      <c r="I302" s="36"/>
      <c r="J302" s="36"/>
      <c r="K302" s="36"/>
    </row>
    <row r="303" spans="1:13" hidden="1" x14ac:dyDescent="0.25">
      <c r="H303" s="36"/>
      <c r="I303" s="36"/>
      <c r="J303" s="36"/>
      <c r="K303" s="36"/>
    </row>
    <row r="304" spans="1:13" hidden="1" x14ac:dyDescent="0.25">
      <c r="H304" s="36"/>
      <c r="I304" s="36"/>
      <c r="J304" s="36"/>
      <c r="K304" s="36"/>
    </row>
    <row r="305" spans="8:11" hidden="1" x14ac:dyDescent="0.25">
      <c r="H305" s="36"/>
      <c r="I305" s="36"/>
      <c r="J305" s="36"/>
      <c r="K305" s="36"/>
    </row>
    <row r="306" spans="8:11" hidden="1" x14ac:dyDescent="0.25">
      <c r="H306" s="36"/>
      <c r="I306" s="36"/>
      <c r="J306" s="36"/>
      <c r="K306" s="36"/>
    </row>
    <row r="307" spans="8:11" hidden="1" x14ac:dyDescent="0.25">
      <c r="H307" s="36"/>
      <c r="I307" s="36"/>
      <c r="J307" s="36"/>
      <c r="K307" s="36"/>
    </row>
    <row r="308" spans="8:11" hidden="1" x14ac:dyDescent="0.25">
      <c r="H308" s="36"/>
      <c r="I308" s="36"/>
      <c r="J308" s="36"/>
      <c r="K308" s="36"/>
    </row>
    <row r="309" spans="8:11" hidden="1" x14ac:dyDescent="0.25">
      <c r="H309" s="36"/>
      <c r="I309" s="36"/>
      <c r="J309" s="36"/>
      <c r="K309" s="36"/>
    </row>
    <row r="310" spans="8:11" hidden="1" x14ac:dyDescent="0.25">
      <c r="H310" s="36"/>
      <c r="I310" s="36"/>
      <c r="J310" s="36"/>
      <c r="K310" s="36"/>
    </row>
    <row r="311" spans="8:11" hidden="1" x14ac:dyDescent="0.25">
      <c r="H311" s="36"/>
      <c r="I311" s="36"/>
      <c r="J311" s="36"/>
      <c r="K311" s="36"/>
    </row>
    <row r="312" spans="8:11" hidden="1" x14ac:dyDescent="0.25">
      <c r="H312" s="36"/>
      <c r="I312" s="36"/>
      <c r="J312" s="36"/>
      <c r="K312" s="36"/>
    </row>
    <row r="313" spans="8:11" hidden="1" x14ac:dyDescent="0.25">
      <c r="H313" s="36"/>
      <c r="I313" s="36"/>
      <c r="J313" s="36"/>
      <c r="K313" s="36"/>
    </row>
    <row r="314" spans="8:11" hidden="1" x14ac:dyDescent="0.25">
      <c r="H314" s="36"/>
      <c r="I314" s="36"/>
      <c r="J314" s="36"/>
      <c r="K314" s="36"/>
    </row>
    <row r="315" spans="8:11" hidden="1" x14ac:dyDescent="0.25">
      <c r="H315" s="36"/>
      <c r="I315" s="36"/>
      <c r="J315" s="36"/>
      <c r="K315" s="36"/>
    </row>
    <row r="316" spans="8:11" hidden="1" x14ac:dyDescent="0.25">
      <c r="H316" s="36"/>
      <c r="I316" s="36"/>
      <c r="J316" s="36"/>
      <c r="K316" s="36"/>
    </row>
    <row r="317" spans="8:11" hidden="1" x14ac:dyDescent="0.25">
      <c r="H317" s="36"/>
      <c r="I317" s="36"/>
      <c r="J317" s="36"/>
      <c r="K317" s="36"/>
    </row>
    <row r="318" spans="8:11" hidden="1" x14ac:dyDescent="0.25">
      <c r="H318" s="36"/>
      <c r="I318" s="36"/>
      <c r="J318" s="36"/>
      <c r="K318" s="36"/>
    </row>
    <row r="319" spans="8:11" hidden="1" x14ac:dyDescent="0.25">
      <c r="H319" s="36"/>
      <c r="I319" s="36"/>
      <c r="J319" s="36"/>
      <c r="K319" s="36"/>
    </row>
    <row r="320" spans="8:11" hidden="1" x14ac:dyDescent="0.25">
      <c r="H320" s="36"/>
      <c r="I320" s="36"/>
      <c r="J320" s="36"/>
      <c r="K320" s="36"/>
    </row>
    <row r="321" spans="8:11" hidden="1" x14ac:dyDescent="0.25">
      <c r="H321" s="36"/>
      <c r="I321" s="36"/>
      <c r="J321" s="36"/>
      <c r="K321" s="36"/>
    </row>
    <row r="322" spans="8:11" hidden="1" x14ac:dyDescent="0.25">
      <c r="H322" s="36"/>
      <c r="I322" s="36"/>
      <c r="J322" s="36"/>
      <c r="K322" s="36"/>
    </row>
    <row r="323" spans="8:11" hidden="1" x14ac:dyDescent="0.25">
      <c r="H323" s="36"/>
      <c r="I323" s="36"/>
      <c r="J323" s="36"/>
      <c r="K323" s="36"/>
    </row>
    <row r="324" spans="8:11" hidden="1" x14ac:dyDescent="0.25">
      <c r="H324" s="36"/>
      <c r="I324" s="36"/>
      <c r="J324" s="36"/>
      <c r="K324" s="36"/>
    </row>
    <row r="325" spans="8:11" hidden="1" x14ac:dyDescent="0.25">
      <c r="H325" s="36"/>
      <c r="I325" s="36"/>
      <c r="J325" s="36"/>
      <c r="K325" s="36"/>
    </row>
    <row r="326" spans="8:11" hidden="1" x14ac:dyDescent="0.25">
      <c r="H326" s="36"/>
      <c r="I326" s="36"/>
      <c r="J326" s="36"/>
      <c r="K326" s="36"/>
    </row>
    <row r="327" spans="8:11" hidden="1" x14ac:dyDescent="0.25">
      <c r="H327" s="36"/>
      <c r="I327" s="36"/>
      <c r="J327" s="36"/>
      <c r="K327" s="36"/>
    </row>
    <row r="328" spans="8:11" hidden="1" x14ac:dyDescent="0.25">
      <c r="H328" s="36"/>
      <c r="I328" s="36"/>
      <c r="J328" s="36"/>
      <c r="K328" s="36"/>
    </row>
    <row r="329" spans="8:11" x14ac:dyDescent="0.25">
      <c r="H329" s="36"/>
      <c r="I329" s="36"/>
      <c r="J329" s="36"/>
      <c r="K329" s="36"/>
    </row>
    <row r="330" spans="8:11" x14ac:dyDescent="0.25"/>
  </sheetData>
  <autoFilter ref="H23:K200" xr:uid="{00000000-0001-0000-0200-000000000000}"/>
  <conditionalFormatting sqref="D4:E4">
    <cfRule type="cellIs" dxfId="5" priority="2" operator="notBetween">
      <formula>-1</formula>
      <formula>1</formula>
    </cfRule>
  </conditionalFormatting>
  <conditionalFormatting sqref="D15:E15">
    <cfRule type="cellIs" dxfId="4" priority="3" operator="notBetween">
      <formula>-1</formula>
      <formula>1</formula>
    </cfRule>
  </conditionalFormatting>
  <conditionalFormatting sqref="F6:F12 F17:F28">
    <cfRule type="cellIs" dxfId="3" priority="6" operator="lessThan">
      <formula>-1</formula>
    </cfRule>
  </conditionalFormatting>
  <conditionalFormatting sqref="I22">
    <cfRule type="cellIs" dxfId="2" priority="5" operator="notBetween">
      <formula>-1</formula>
      <formula>1</formula>
    </cfRule>
  </conditionalFormatting>
  <conditionalFormatting sqref="I4:J4">
    <cfRule type="cellIs" dxfId="1" priority="4" operator="notBetween">
      <formula>-1</formula>
      <formula>1</formula>
    </cfRule>
  </conditionalFormatting>
  <conditionalFormatting sqref="K24:K200">
    <cfRule type="cellIs" dxfId="0" priority="1" operator="lessThanOr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PCA</vt:lpstr>
      <vt:lpstr>Resumo por unidade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Fernando Potyguar de Alencar Araújo</cp:lastModifiedBy>
  <cp:revision/>
  <dcterms:created xsi:type="dcterms:W3CDTF">2015-06-05T18:19:34Z</dcterms:created>
  <dcterms:modified xsi:type="dcterms:W3CDTF">2024-10-14T17:24:15Z</dcterms:modified>
  <cp:category/>
  <cp:contentStatus/>
</cp:coreProperties>
</file>