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66925"/>
  <mc:AlternateContent xmlns:mc="http://schemas.openxmlformats.org/markup-compatibility/2006">
    <mc:Choice Requires="x15">
      <x15ac:absPath xmlns:x15ac="http://schemas.microsoft.com/office/spreadsheetml/2010/11/ac" url="Q:\DG\GDG\_Compartilhado\Processo de aquisições\2024\"/>
    </mc:Choice>
  </mc:AlternateContent>
  <xr:revisionPtr revIDLastSave="0" documentId="8_{C39C15AE-A23E-4006-ABA4-808581D2A1A2}" xr6:coauthVersionLast="47" xr6:coauthVersionMax="47" xr10:uidLastSave="{00000000-0000-0000-0000-000000000000}"/>
  <bookViews>
    <workbookView xWindow="28680" yWindow="-120" windowWidth="29040" windowHeight="15840" xr2:uid="{00000000-000D-0000-FFFF-FFFF00000000}"/>
  </bookViews>
  <sheets>
    <sheet name="PCA" sheetId="4" r:id="rId1"/>
    <sheet name="Outras ações discricionárias" sheetId="6" r:id="rId2"/>
    <sheet name="Resumo por unidade" sheetId="5" r:id="rId3"/>
  </sheets>
  <definedNames>
    <definedName name="_xlnm._FilterDatabase" localSheetId="1" hidden="1">'Outras ações discricionárias'!$B$6:$S$32</definedName>
    <definedName name="_xlnm._FilterDatabase" localSheetId="0" hidden="1">PCA!$B$6:$T$273</definedName>
    <definedName name="_xlnm._FilterDatabase" localSheetId="2" hidden="1">'Resumo por unidade'!$H$25:$K$179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6" l="1"/>
  <c r="I30" i="6"/>
  <c r="I29" i="6"/>
  <c r="I219" i="4"/>
  <c r="I204" i="4"/>
  <c r="I136" i="4"/>
  <c r="I93" i="4"/>
  <c r="I87" i="4"/>
  <c r="I86" i="4"/>
  <c r="I85" i="4"/>
  <c r="I232" i="4"/>
  <c r="I71" i="4"/>
  <c r="I70" i="4"/>
  <c r="I47" i="4"/>
  <c r="I23" i="6"/>
  <c r="E36" i="5" l="1"/>
  <c r="E54" i="5"/>
  <c r="E55" i="5"/>
  <c r="E37" i="5"/>
  <c r="I27" i="5" l="1"/>
  <c r="K27" i="5" s="1"/>
  <c r="I12" i="4"/>
  <c r="I32" i="5"/>
  <c r="K32" i="5" s="1"/>
  <c r="I55" i="5"/>
  <c r="K55" i="5" s="1"/>
  <c r="I197" i="4"/>
  <c r="I202" i="4"/>
  <c r="I131" i="4"/>
  <c r="I222" i="4" l="1"/>
  <c r="I221" i="4"/>
  <c r="I68" i="4"/>
  <c r="I121" i="5" s="1"/>
  <c r="K121" i="5" s="1"/>
  <c r="I66" i="4"/>
  <c r="I58" i="4"/>
  <c r="I27" i="4"/>
  <c r="I26" i="4"/>
  <c r="I42" i="4"/>
  <c r="I43" i="4"/>
  <c r="E46" i="5"/>
  <c r="J13" i="5"/>
  <c r="J8" i="5"/>
  <c r="E7" i="5" s="1"/>
  <c r="I65" i="4"/>
  <c r="I248" i="4"/>
  <c r="I44" i="5" s="1"/>
  <c r="K44" i="5" s="1"/>
  <c r="I57" i="4"/>
  <c r="I214" i="4"/>
  <c r="I30" i="5" s="1"/>
  <c r="K30" i="5" s="1"/>
  <c r="I55" i="4"/>
  <c r="I54" i="4"/>
  <c r="I36" i="5" s="1"/>
  <c r="K36" i="5" s="1"/>
  <c r="I149" i="4"/>
  <c r="I177" i="5"/>
  <c r="K177" i="5" s="1"/>
  <c r="I175" i="5"/>
  <c r="K175" i="5" s="1"/>
  <c r="I174" i="5"/>
  <c r="K174" i="5" s="1"/>
  <c r="I173" i="5"/>
  <c r="K173" i="5" s="1"/>
  <c r="I171" i="5"/>
  <c r="K171" i="5" s="1"/>
  <c r="I170" i="5"/>
  <c r="K170" i="5" s="1"/>
  <c r="I169" i="5"/>
  <c r="K169" i="5" s="1"/>
  <c r="I166" i="5"/>
  <c r="K166" i="5" s="1"/>
  <c r="I165" i="5"/>
  <c r="K165" i="5" s="1"/>
  <c r="I164" i="5"/>
  <c r="K164" i="5" s="1"/>
  <c r="I163" i="5"/>
  <c r="K163" i="5" s="1"/>
  <c r="I162" i="5"/>
  <c r="K162" i="5" s="1"/>
  <c r="I161" i="5"/>
  <c r="K161" i="5" s="1"/>
  <c r="I160" i="5"/>
  <c r="K160" i="5" s="1"/>
  <c r="I158" i="5"/>
  <c r="K158" i="5" s="1"/>
  <c r="I157" i="5"/>
  <c r="K157" i="5" s="1"/>
  <c r="I155" i="5"/>
  <c r="K155" i="5" s="1"/>
  <c r="I154" i="5"/>
  <c r="K154" i="5" s="1"/>
  <c r="I150" i="5"/>
  <c r="K150" i="5" s="1"/>
  <c r="I148" i="5"/>
  <c r="K148" i="5" s="1"/>
  <c r="I145" i="5"/>
  <c r="K145" i="5" s="1"/>
  <c r="I144" i="5"/>
  <c r="K144" i="5" s="1"/>
  <c r="I142" i="5"/>
  <c r="K142" i="5" s="1"/>
  <c r="I140" i="5"/>
  <c r="K140" i="5" s="1"/>
  <c r="I135" i="5"/>
  <c r="K135" i="5" s="1"/>
  <c r="I133" i="5"/>
  <c r="K133" i="5" s="1"/>
  <c r="I132" i="5"/>
  <c r="K132" i="5" s="1"/>
  <c r="I128" i="5"/>
  <c r="K128" i="5" s="1"/>
  <c r="I126" i="5"/>
  <c r="K126" i="5" s="1"/>
  <c r="I125" i="5"/>
  <c r="K125" i="5" s="1"/>
  <c r="I123" i="5"/>
  <c r="K123" i="5" s="1"/>
  <c r="I122" i="5"/>
  <c r="K122" i="5" s="1"/>
  <c r="I116" i="5"/>
  <c r="K116" i="5" s="1"/>
  <c r="I115" i="5"/>
  <c r="K115" i="5" s="1"/>
  <c r="I114" i="5"/>
  <c r="K114" i="5" s="1"/>
  <c r="I113" i="5"/>
  <c r="K113" i="5" s="1"/>
  <c r="I112" i="5"/>
  <c r="K112" i="5" s="1"/>
  <c r="I110" i="5"/>
  <c r="K110" i="5" s="1"/>
  <c r="I109" i="5"/>
  <c r="K109" i="5" s="1"/>
  <c r="I108" i="5"/>
  <c r="K108" i="5" s="1"/>
  <c r="I107" i="5"/>
  <c r="K107" i="5" s="1"/>
  <c r="I104" i="5"/>
  <c r="K104" i="5" s="1"/>
  <c r="I103" i="5"/>
  <c r="K103" i="5" s="1"/>
  <c r="I102" i="5"/>
  <c r="K102" i="5" s="1"/>
  <c r="I100" i="5"/>
  <c r="K100" i="5" s="1"/>
  <c r="I96" i="5"/>
  <c r="K96" i="5" s="1"/>
  <c r="I95" i="5"/>
  <c r="K95" i="5" s="1"/>
  <c r="I94" i="5"/>
  <c r="K94" i="5" s="1"/>
  <c r="I93" i="5"/>
  <c r="K93" i="5" s="1"/>
  <c r="I91" i="5"/>
  <c r="K91" i="5" s="1"/>
  <c r="I88" i="5"/>
  <c r="K88" i="5" s="1"/>
  <c r="I87" i="5"/>
  <c r="K87" i="5" s="1"/>
  <c r="I86" i="5"/>
  <c r="K86" i="5" s="1"/>
  <c r="I84" i="5"/>
  <c r="K84" i="5" s="1"/>
  <c r="I83" i="5"/>
  <c r="K83" i="5" s="1"/>
  <c r="I79" i="5"/>
  <c r="K79" i="5" s="1"/>
  <c r="I78" i="5"/>
  <c r="K78" i="5" s="1"/>
  <c r="I77" i="5"/>
  <c r="K77" i="5" s="1"/>
  <c r="I76" i="5"/>
  <c r="K76" i="5" s="1"/>
  <c r="I75" i="5"/>
  <c r="K75" i="5" s="1"/>
  <c r="I74" i="5"/>
  <c r="K74" i="5" s="1"/>
  <c r="I70" i="5"/>
  <c r="K70" i="5" s="1"/>
  <c r="I69" i="5"/>
  <c r="K69" i="5" s="1"/>
  <c r="I67" i="5"/>
  <c r="K67" i="5" s="1"/>
  <c r="I65" i="5"/>
  <c r="K65" i="5" s="1"/>
  <c r="I61" i="5"/>
  <c r="K61" i="5" s="1"/>
  <c r="I60" i="5"/>
  <c r="K60" i="5" s="1"/>
  <c r="I58" i="5"/>
  <c r="K58" i="5" s="1"/>
  <c r="I56" i="5"/>
  <c r="K56" i="5" s="1"/>
  <c r="I53" i="5"/>
  <c r="K53" i="5" s="1"/>
  <c r="I52" i="5"/>
  <c r="K52" i="5" s="1"/>
  <c r="I51" i="5"/>
  <c r="K51" i="5" s="1"/>
  <c r="I49" i="5"/>
  <c r="K49" i="5" s="1"/>
  <c r="I46" i="5"/>
  <c r="K46" i="5" s="1"/>
  <c r="I45" i="5"/>
  <c r="K45" i="5" s="1"/>
  <c r="I43" i="5"/>
  <c r="K43" i="5" s="1"/>
  <c r="I42" i="5"/>
  <c r="K42" i="5" s="1"/>
  <c r="I41" i="5"/>
  <c r="K41" i="5" s="1"/>
  <c r="I40" i="5"/>
  <c r="K40" i="5" s="1"/>
  <c r="I39" i="5"/>
  <c r="K39" i="5" s="1"/>
  <c r="I34" i="5"/>
  <c r="K34" i="5" s="1"/>
  <c r="I33" i="5"/>
  <c r="K33" i="5" s="1"/>
  <c r="I31" i="5"/>
  <c r="K31" i="5" s="1"/>
  <c r="I29" i="5"/>
  <c r="K29" i="5" s="1"/>
  <c r="D61" i="5"/>
  <c r="D60" i="5"/>
  <c r="D59" i="5"/>
  <c r="D58" i="5"/>
  <c r="D57" i="5"/>
  <c r="D56" i="5"/>
  <c r="D53" i="5"/>
  <c r="D52" i="5"/>
  <c r="D51" i="5"/>
  <c r="D50" i="5"/>
  <c r="D49" i="5"/>
  <c r="D48" i="5"/>
  <c r="D47" i="5"/>
  <c r="D45" i="5"/>
  <c r="D43" i="5"/>
  <c r="D39" i="5"/>
  <c r="D38" i="5"/>
  <c r="D31" i="5"/>
  <c r="D30" i="5"/>
  <c r="D29" i="5"/>
  <c r="D28" i="5"/>
  <c r="D26" i="5"/>
  <c r="D25" i="5"/>
  <c r="D24" i="5"/>
  <c r="D19" i="5"/>
  <c r="D13" i="5"/>
  <c r="D11" i="5"/>
  <c r="D10" i="5"/>
  <c r="D6" i="5"/>
  <c r="I97" i="5"/>
  <c r="K97" i="5" s="1"/>
  <c r="I73" i="5"/>
  <c r="K73" i="5" s="1"/>
  <c r="I243" i="4" l="1"/>
  <c r="I62" i="5" l="1"/>
  <c r="K62" i="5" s="1"/>
  <c r="I90" i="4"/>
  <c r="I84" i="4"/>
  <c r="I159" i="5" l="1"/>
  <c r="K159" i="5" s="1"/>
  <c r="I258" i="4"/>
  <c r="I257" i="4"/>
  <c r="I57" i="5" l="1"/>
  <c r="K57" i="5" s="1"/>
  <c r="I59" i="5"/>
  <c r="K59" i="5" s="1"/>
  <c r="I52" i="4"/>
  <c r="I192" i="4"/>
  <c r="I177" i="4"/>
  <c r="I173" i="4"/>
  <c r="I171" i="4"/>
  <c r="I170" i="4"/>
  <c r="I167" i="4"/>
  <c r="I166" i="4"/>
  <c r="I165" i="4"/>
  <c r="I101" i="5" l="1"/>
  <c r="K101" i="5" s="1"/>
  <c r="I111" i="5"/>
  <c r="K111" i="5" s="1"/>
  <c r="I71" i="5"/>
  <c r="K71" i="5" s="1"/>
  <c r="I176" i="5"/>
  <c r="K176" i="5" s="1"/>
  <c r="I245" i="4"/>
  <c r="I224" i="4"/>
  <c r="F57" i="5"/>
  <c r="I35" i="4"/>
  <c r="F56" i="5"/>
  <c r="F30" i="5"/>
  <c r="F58" i="5"/>
  <c r="F59" i="5"/>
  <c r="I7" i="5"/>
  <c r="J20" i="5"/>
  <c r="I20" i="5"/>
  <c r="F29" i="5"/>
  <c r="I181" i="4"/>
  <c r="I188" i="4"/>
  <c r="I217" i="4"/>
  <c r="I88" i="4"/>
  <c r="I193" i="4"/>
  <c r="I205" i="4"/>
  <c r="I37" i="4"/>
  <c r="I50" i="5" l="1"/>
  <c r="K50" i="5" s="1"/>
  <c r="I99" i="5"/>
  <c r="K99" i="5" s="1"/>
  <c r="I120" i="5"/>
  <c r="K120" i="5" s="1"/>
  <c r="I63" i="5"/>
  <c r="K63" i="5" s="1"/>
  <c r="I90" i="5"/>
  <c r="K90" i="5" s="1"/>
  <c r="I54" i="5"/>
  <c r="K54" i="5" s="1"/>
  <c r="D55" i="5"/>
  <c r="I143" i="5"/>
  <c r="I141" i="5"/>
  <c r="K141" i="5" s="1"/>
  <c r="I6" i="5"/>
  <c r="I168" i="4"/>
  <c r="I247" i="4"/>
  <c r="I77" i="4"/>
  <c r="I218" i="4"/>
  <c r="I66" i="5" l="1"/>
  <c r="K66" i="5" s="1"/>
  <c r="I156" i="5"/>
  <c r="K156" i="5" s="1"/>
  <c r="I28" i="5"/>
  <c r="K28" i="5" s="1"/>
  <c r="I98" i="5"/>
  <c r="K98" i="5" s="1"/>
  <c r="I176" i="4"/>
  <c r="I178" i="4"/>
  <c r="I183" i="4"/>
  <c r="I189" i="4"/>
  <c r="D27" i="5" l="1"/>
  <c r="I124" i="5"/>
  <c r="K124" i="5" s="1"/>
  <c r="I92" i="5"/>
  <c r="K92" i="5" s="1"/>
  <c r="D54" i="5"/>
  <c r="D9" i="5"/>
  <c r="I119" i="5"/>
  <c r="K119" i="5" s="1"/>
  <c r="I117" i="5"/>
  <c r="K117" i="5" s="1"/>
  <c r="K143" i="5"/>
  <c r="I89" i="4"/>
  <c r="I53" i="4"/>
  <c r="I64" i="4"/>
  <c r="I47" i="5" s="1"/>
  <c r="K47" i="5" s="1"/>
  <c r="I67" i="4"/>
  <c r="I147" i="5" l="1"/>
  <c r="K147" i="5" s="1"/>
  <c r="I130" i="5"/>
  <c r="K130" i="5" s="1"/>
  <c r="I64" i="5"/>
  <c r="K64" i="5" s="1"/>
  <c r="I72" i="5"/>
  <c r="K72" i="5" s="1"/>
  <c r="I234" i="4"/>
  <c r="I48" i="5" l="1"/>
  <c r="K48" i="5" s="1"/>
  <c r="I130" i="4"/>
  <c r="I129" i="4"/>
  <c r="I210" i="4"/>
  <c r="I37" i="5" l="1"/>
  <c r="K37" i="5" s="1"/>
  <c r="E20" i="5"/>
  <c r="I159" i="4" l="1"/>
  <c r="D23" i="5" l="1"/>
  <c r="D46" i="5"/>
  <c r="D12" i="5"/>
  <c r="I118" i="5"/>
  <c r="K118" i="5" s="1"/>
  <c r="I227" i="4"/>
  <c r="I44" i="4"/>
  <c r="I18" i="4"/>
  <c r="I226" i="4"/>
  <c r="I225" i="4"/>
  <c r="I203" i="4"/>
  <c r="I194" i="4"/>
  <c r="I111" i="4"/>
  <c r="I108" i="4"/>
  <c r="I32" i="4"/>
  <c r="I24" i="4"/>
  <c r="I126" i="4"/>
  <c r="I206" i="4"/>
  <c r="I138" i="5" l="1"/>
  <c r="K138" i="5" s="1"/>
  <c r="I178" i="5"/>
  <c r="K178" i="5" s="1"/>
  <c r="I136" i="5"/>
  <c r="K136" i="5" s="1"/>
  <c r="I129" i="5"/>
  <c r="K129" i="5" s="1"/>
  <c r="I131" i="5"/>
  <c r="K131" i="5" s="1"/>
  <c r="I82" i="5"/>
  <c r="K82" i="5" s="1"/>
  <c r="I152" i="5"/>
  <c r="K152" i="5" s="1"/>
  <c r="I151" i="5"/>
  <c r="K151" i="5" s="1"/>
  <c r="E45" i="5"/>
  <c r="E22" i="5"/>
  <c r="I56" i="4" l="1"/>
  <c r="D37" i="5" s="1"/>
  <c r="F37" i="5" s="1"/>
  <c r="I34" i="4"/>
  <c r="I80" i="5" l="1"/>
  <c r="K80" i="5" s="1"/>
  <c r="I68" i="5"/>
  <c r="K68" i="5" s="1"/>
  <c r="I120" i="4"/>
  <c r="I198" i="4"/>
  <c r="I26" i="5" s="1"/>
  <c r="I51" i="4"/>
  <c r="I167" i="5" l="1"/>
  <c r="K167" i="5" s="1"/>
  <c r="I195" i="4"/>
  <c r="I139" i="4"/>
  <c r="I122" i="4"/>
  <c r="I134" i="5" l="1"/>
  <c r="K134" i="5" s="1"/>
  <c r="D41" i="5"/>
  <c r="I149" i="5"/>
  <c r="I104" i="4"/>
  <c r="I153" i="5" l="1"/>
  <c r="K153" i="5" s="1"/>
  <c r="I208" i="4"/>
  <c r="I38" i="5" l="1"/>
  <c r="K38" i="5" s="1"/>
  <c r="I145" i="4"/>
  <c r="I146" i="5" l="1"/>
  <c r="K146" i="5" s="1"/>
  <c r="I23" i="4"/>
  <c r="E18" i="5"/>
  <c r="I89" i="5" l="1"/>
  <c r="K89" i="5" s="1"/>
  <c r="I81" i="5"/>
  <c r="K81" i="5" s="1"/>
  <c r="E23" i="5"/>
  <c r="J7" i="5"/>
  <c r="J6" i="5" s="1"/>
  <c r="I4" i="5" s="1"/>
  <c r="E12" i="5"/>
  <c r="I8" i="4" l="1"/>
  <c r="I41" i="4"/>
  <c r="I16" i="4"/>
  <c r="I15" i="4"/>
  <c r="K26" i="5"/>
  <c r="E8" i="5"/>
  <c r="I128" i="4"/>
  <c r="F19" i="5"/>
  <c r="F23" i="5"/>
  <c r="F24" i="5"/>
  <c r="F25" i="5"/>
  <c r="F26" i="5"/>
  <c r="F28" i="5"/>
  <c r="F31" i="5"/>
  <c r="F38" i="5"/>
  <c r="F39" i="5"/>
  <c r="F41" i="5"/>
  <c r="F43" i="5"/>
  <c r="F46" i="5"/>
  <c r="F47" i="5"/>
  <c r="F48" i="5"/>
  <c r="F49" i="5"/>
  <c r="F50" i="5"/>
  <c r="F51" i="5"/>
  <c r="F52" i="5"/>
  <c r="F53" i="5"/>
  <c r="F60" i="5"/>
  <c r="F61" i="5"/>
  <c r="D21" i="5" l="1"/>
  <c r="F21" i="5" s="1"/>
  <c r="D42" i="5"/>
  <c r="F42" i="5" s="1"/>
  <c r="I137" i="5"/>
  <c r="K137" i="5" s="1"/>
  <c r="I127" i="5"/>
  <c r="K127" i="5" s="1"/>
  <c r="I105" i="5"/>
  <c r="K105" i="5" s="1"/>
  <c r="I85" i="5"/>
  <c r="K85" i="5" s="1"/>
  <c r="I172" i="5"/>
  <c r="K172" i="5" s="1"/>
  <c r="F55" i="5"/>
  <c r="F45" i="5"/>
  <c r="I138" i="4"/>
  <c r="K149" i="5"/>
  <c r="I107" i="4"/>
  <c r="I106" i="5" l="1"/>
  <c r="K106" i="5" s="1"/>
  <c r="D20" i="5"/>
  <c r="F20" i="5" s="1"/>
  <c r="D8" i="5"/>
  <c r="D40" i="5"/>
  <c r="F40" i="5" s="1"/>
  <c r="D22" i="5"/>
  <c r="F22" i="5" s="1"/>
  <c r="D44" i="5"/>
  <c r="F44" i="5" s="1"/>
  <c r="I139" i="5"/>
  <c r="K139" i="5" s="1"/>
  <c r="I78" i="4" l="1"/>
  <c r="F11" i="5"/>
  <c r="F10" i="5"/>
  <c r="F13" i="5"/>
  <c r="E6" i="5"/>
  <c r="I5" i="6"/>
  <c r="I73" i="4"/>
  <c r="I72" i="4"/>
  <c r="I168" i="5" l="1"/>
  <c r="K168" i="5" s="1"/>
  <c r="D36" i="5"/>
  <c r="F36" i="5" s="1"/>
  <c r="D18" i="5"/>
  <c r="F18" i="5" s="1"/>
  <c r="D7" i="5"/>
  <c r="F7" i="5" s="1"/>
  <c r="I35" i="5"/>
  <c r="I24" i="5" s="1"/>
  <c r="F54" i="5"/>
  <c r="F9" i="5"/>
  <c r="F27" i="5"/>
  <c r="E14" i="5"/>
  <c r="J4" i="5" s="1"/>
  <c r="F12" i="5"/>
  <c r="F8" i="5"/>
  <c r="I5" i="4"/>
  <c r="F6" i="5"/>
  <c r="D16" i="5" l="1"/>
  <c r="D34" i="5"/>
  <c r="K35" i="5"/>
  <c r="E34" i="5"/>
  <c r="E16" i="5"/>
  <c r="E4" i="5"/>
  <c r="D14" i="5"/>
  <c r="D4" i="5" s="1"/>
  <c r="F14" i="5" l="1"/>
</calcChain>
</file>

<file path=xl/sharedStrings.xml><?xml version="1.0" encoding="utf-8"?>
<sst xmlns="http://schemas.openxmlformats.org/spreadsheetml/2006/main" count="3988" uniqueCount="1071">
  <si>
    <t>CONSELHO NACIONAL DE JUSTIÇA</t>
  </si>
  <si>
    <t>PLANO DE CONTRATAÇÕES ANUAL 2024</t>
  </si>
  <si>
    <t>Item PCA</t>
  </si>
  <si>
    <t>Ação orçamentária</t>
  </si>
  <si>
    <t>Plano Orçamentário</t>
  </si>
  <si>
    <t>Grupo de natureza de despesa</t>
  </si>
  <si>
    <t>Natureza de despesa detalhada</t>
  </si>
  <si>
    <t>Unidade</t>
  </si>
  <si>
    <t>Demanda</t>
  </si>
  <si>
    <t>Captação 2024</t>
  </si>
  <si>
    <t>Justificativa</t>
  </si>
  <si>
    <t>UGR</t>
  </si>
  <si>
    <t>Alinhamento Estratégico</t>
  </si>
  <si>
    <t>Nova demanda?</t>
  </si>
  <si>
    <t>Gasto continuado?</t>
  </si>
  <si>
    <t>Tipo de contratação</t>
  </si>
  <si>
    <t>Processo SEI</t>
  </si>
  <si>
    <t>Nº do contrato, ata de registro de preço ou nota de empenho</t>
  </si>
  <si>
    <t>Data de referência</t>
  </si>
  <si>
    <t>Complexidade da contratação</t>
  </si>
  <si>
    <t>Classificação CATMAT / CATSER</t>
  </si>
  <si>
    <t>21BH</t>
  </si>
  <si>
    <t>0001</t>
  </si>
  <si>
    <t>3.3.90.39.47</t>
  </si>
  <si>
    <t>SAD</t>
  </si>
  <si>
    <t>Prestação de serviços postais, telemáticos e adicionais e entrega de encomendas na modalidade nacional e internacional; e contração do serviço e-carta para captação eletrônica de dados para geração de objetos postais para entrega física.</t>
  </si>
  <si>
    <t xml:space="preserve">Viabilizar a prestação de serviços destinados ao envio de comunicações processuais, correspondências, documentos ofíciais e divulgação de informações institucionais. </t>
  </si>
  <si>
    <t>VI</t>
  </si>
  <si>
    <t>Não</t>
  </si>
  <si>
    <t>Sim</t>
  </si>
  <si>
    <t>Prorrogação</t>
  </si>
  <si>
    <t>06859/2020</t>
  </si>
  <si>
    <t>Contrato n. 27/2021</t>
  </si>
  <si>
    <t>Baixa</t>
  </si>
  <si>
    <t>CATSER - 4286</t>
  </si>
  <si>
    <t>3.3.90.40.00</t>
  </si>
  <si>
    <t xml:space="preserve">TED STF </t>
  </si>
  <si>
    <t xml:space="preserve">Ressarcimento das despesas realizadas pelo STF em favor do CNJ </t>
  </si>
  <si>
    <t>040128 - SAD</t>
  </si>
  <si>
    <t>XI</t>
  </si>
  <si>
    <t>10149/2021</t>
  </si>
  <si>
    <t>TED n. 008/2020</t>
  </si>
  <si>
    <t>Alta</t>
  </si>
  <si>
    <t>CATSER - 5908</t>
  </si>
  <si>
    <t>3.3.90.39.43</t>
  </si>
  <si>
    <t>Energia elétrica</t>
  </si>
  <si>
    <t>Serviço essencial a ser executado de forma contínua e destinado a atender necessidade permanente do CNJ</t>
  </si>
  <si>
    <t xml:space="preserve">040134 - SEEMP </t>
  </si>
  <si>
    <t>Somente execução</t>
  </si>
  <si>
    <t>11711/2019 ; 02702/2021 ; 01319/2021</t>
  </si>
  <si>
    <t>Contratos n. 52/2019 ; 11/2021 ; 09/2021</t>
  </si>
  <si>
    <t>04/07/2025 ; 01/10/2026 ; n/a</t>
  </si>
  <si>
    <t>CATSER - 4120</t>
  </si>
  <si>
    <t>3.3.90.39.44</t>
  </si>
  <si>
    <t>Água e esgoto</t>
  </si>
  <si>
    <t>11710/2019 ; 04409/2020</t>
  </si>
  <si>
    <t>Contratos n. 42/2019 ; 16/2020</t>
  </si>
  <si>
    <t>n/a</t>
  </si>
  <si>
    <t>CATSER - 22845</t>
  </si>
  <si>
    <t>3.3.90.37.04</t>
  </si>
  <si>
    <t>Manutenção Predial</t>
  </si>
  <si>
    <t>10739/2019</t>
  </si>
  <si>
    <t>Contrato n. 11/2020</t>
  </si>
  <si>
    <t>CATSER - 1627</t>
  </si>
  <si>
    <t>3.3.90.39.17</t>
  </si>
  <si>
    <t>Manutenção ar condicionado 514N</t>
  </si>
  <si>
    <t>01293/2023</t>
  </si>
  <si>
    <t>Contrato n. 16/2023</t>
  </si>
  <si>
    <t>Média</t>
  </si>
  <si>
    <t>CATSER - 2771</t>
  </si>
  <si>
    <t>3.3.90.39.16</t>
  </si>
  <si>
    <t>Manutenção elevadores 514N</t>
  </si>
  <si>
    <t>01001/2021</t>
  </si>
  <si>
    <t>Contrato n. 06/2021</t>
  </si>
  <si>
    <t>CATSER - 3557</t>
  </si>
  <si>
    <t>Item excluído</t>
  </si>
  <si>
    <t>3.3.90.37.01</t>
  </si>
  <si>
    <t>Prestação dos Serviços de Condução de Veículos</t>
  </si>
  <si>
    <t>Manter a operacionalidade dos serviços de transportes do CNJ</t>
  </si>
  <si>
    <t>12229/2023</t>
  </si>
  <si>
    <t>Contrato n. 38/2023</t>
  </si>
  <si>
    <t>CATSER - 15008</t>
  </si>
  <si>
    <t>3.3.90.30.01</t>
  </si>
  <si>
    <t>Sistema de gestão de frota-serviços de administração e gerenciamento compartilhado de frota para o fornecimento de combustíveis para veículos da frota</t>
  </si>
  <si>
    <t>03160/2021</t>
  </si>
  <si>
    <t>Contrato n. 17/2022</t>
  </si>
  <si>
    <t>CATSER - 25372</t>
  </si>
  <si>
    <t>3.3.90.39.19</t>
  </si>
  <si>
    <t>Sistema de gestão de frota-serviços de administração e gerenciamento compartilhado de frota para a manutenção preventiva e corretiva de veículos e equipamentos e higienização de veículos</t>
  </si>
  <si>
    <t>05433/2020</t>
  </si>
  <si>
    <t>Contrato n. 07/2021</t>
  </si>
  <si>
    <t>CATSER - 25518</t>
  </si>
  <si>
    <t>Contratação de serviços de manutenção de veículos para a frota do Conselho Nacional de Justiça-CNJ.</t>
  </si>
  <si>
    <t>Licitação</t>
  </si>
  <si>
    <t>03639/2023</t>
  </si>
  <si>
    <t>Contrato n. 08/2024</t>
  </si>
  <si>
    <t>3.3.90.39.69</t>
  </si>
  <si>
    <t>Seguro da frota de veículos</t>
  </si>
  <si>
    <t>10283/2022</t>
  </si>
  <si>
    <t>Contrato n. 05/2023</t>
  </si>
  <si>
    <t>CATSER - 22764</t>
  </si>
  <si>
    <t>03702/2020</t>
  </si>
  <si>
    <t>Contrato n. 09/2020</t>
  </si>
  <si>
    <t>3.3.90.39.77</t>
  </si>
  <si>
    <t>Rastreamento de veículos</t>
  </si>
  <si>
    <t>SIM</t>
  </si>
  <si>
    <t>03732/2023</t>
  </si>
  <si>
    <t>Contrato n. 30/2023</t>
  </si>
  <si>
    <t>CATSER - 25410</t>
  </si>
  <si>
    <t>Instalação, Manutenção e Remanejamento de peças de Comunicação Visual das edificações do CNJ</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</si>
  <si>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</si>
  <si>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040133 - SEART</t>
  </si>
  <si>
    <t>Não iniciado</t>
  </si>
  <si>
    <t>CATSER - 14249</t>
  </si>
  <si>
    <t>3.3.90.30.24</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</si>
  <si>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</si>
  <si>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</si>
  <si>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09727/2022</t>
  </si>
  <si>
    <t>ARP 03/2023</t>
  </si>
  <si>
    <t>CATSER - 15814</t>
  </si>
  <si>
    <t>4.4.90.52.51</t>
  </si>
  <si>
    <t>10155/2023</t>
  </si>
  <si>
    <t>3.3.90.30.22</t>
  </si>
  <si>
    <t>Aquisição de capachos personalizados para as unidades do CNJ.</t>
  </si>
  <si>
    <t>Preservar as instalações prediais do CNJ para garantir o seu funcionamento adequado.</t>
  </si>
  <si>
    <t>Contratação direta</t>
  </si>
  <si>
    <t>09730/2022</t>
  </si>
  <si>
    <t>3.3.90.30.07</t>
  </si>
  <si>
    <t>Fornecimento de água mineral, sem gás e com gás</t>
  </si>
  <si>
    <t>Prover todo o Conselho Nacional de Justiça com água para consumo e ainda fornecer água em garrafas de 500 ml para autoridades que trabalham no órgão.</t>
  </si>
  <si>
    <t>040135 - SESER</t>
  </si>
  <si>
    <t>11910/2023</t>
  </si>
  <si>
    <t>Fornecimento de frutas e gêneros alimentícios</t>
  </si>
  <si>
    <t>atender a demandas de Gêneros Alimentícios para distribuição de lanches nos dias de Sessão Plenária aos Conselheiros do Conselho Nacional de Justiça (CNJ).</t>
  </si>
  <si>
    <t>01186/2023</t>
  </si>
  <si>
    <t>Contratos n. 09/2023 ; 10/2023 ; 11/2023 ; 12/2023 ; 13/2023 ; 14/2023 ; 15/2023</t>
  </si>
  <si>
    <t>CATSER - GRUPO 632</t>
  </si>
  <si>
    <t>Telefonista</t>
  </si>
  <si>
    <t>Atender as demandas para atendimento com o público externo, principalmente com projetos e campanhas do CNJ</t>
  </si>
  <si>
    <t>11489/2019</t>
  </si>
  <si>
    <t>Contrato n. 07/2020</t>
  </si>
  <si>
    <t>CATSER - 13447</t>
  </si>
  <si>
    <t>3.3.90.37.02</t>
  </si>
  <si>
    <t>Limpeza e manutenção</t>
  </si>
  <si>
    <t>Atender a limpeza, higienização e conservação de bens móveis e imóveis do CNJ</t>
  </si>
  <si>
    <t>12839/2019</t>
  </si>
  <si>
    <t>Contrato n. 13/2020</t>
  </si>
  <si>
    <t>CATSER - 23329</t>
  </si>
  <si>
    <t>3.3.90.39.78</t>
  </si>
  <si>
    <t>Serviços de dedetização</t>
  </si>
  <si>
    <t>Atender a emanda de serviços de controles de vetores e pragas urbanas</t>
  </si>
  <si>
    <t>02565/2023</t>
  </si>
  <si>
    <t>Contrato n. 33/2023</t>
  </si>
  <si>
    <t>CATSER - 3417</t>
  </si>
  <si>
    <t>3.3.90.39.46</t>
  </si>
  <si>
    <t>Serviços de lavanderia</t>
  </si>
  <si>
    <t>atender as demandas de serviços de lavanderia a fim de recolher, lavar e passar, forros, tolhas de mesa utilizados na Copa.</t>
  </si>
  <si>
    <t>Contratação Direta</t>
  </si>
  <si>
    <t>12436/2023</t>
  </si>
  <si>
    <t>Contrato n. 11/2024</t>
  </si>
  <si>
    <t>CATSER - 19542</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</si>
  <si>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</si>
  <si>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</si>
  <si>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01768/2022</t>
  </si>
  <si>
    <t>Contrato n. 31/2022</t>
  </si>
  <si>
    <t>CATSER - 5380</t>
  </si>
  <si>
    <t>03363/2024</t>
  </si>
  <si>
    <t>3.3.90.37.05</t>
  </si>
  <si>
    <t>Prestação de serviço de apoio na área de copeiragem</t>
  </si>
  <si>
    <t>atender as demandas de prestação de serviço de copeiragem, demandado diariamente e na realização de reuniões e eventos no âmbito do Conselho Nacional de Justiça, com entrega de água e café, bem como preparação de lanches para os conselheiros em dias de Sessão Plenária.</t>
  </si>
  <si>
    <t>05897/2022</t>
  </si>
  <si>
    <t>Contrato n. 37/2022</t>
  </si>
  <si>
    <t>CATSER - 14397</t>
  </si>
  <si>
    <t>3.3.90.40.14</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</si>
  <si>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</si>
  <si>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</si>
  <si>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04823/2020</t>
  </si>
  <si>
    <t>Contrato n. 18/2020</t>
  </si>
  <si>
    <t>CATSER - GRUPO 141</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</si>
  <si>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</si>
  <si>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</si>
  <si>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03848/2021</t>
  </si>
  <si>
    <t>Contratos n. 28/2021 ; 29/2021</t>
  </si>
  <si>
    <t>Prestação de serviço de apoio na área de secretariado</t>
  </si>
  <si>
    <t>A necessidade consiste em assegurar a prestação de serviço de apoio administrativo na área de secretariado. A contratação visa o atendimento às unidades administrativas do Conselho Nacional de Justiça, com vistas à execução de atribuições rotineiras, próprias da atividade de secretariado, não contempladas no Manual de Atribuições dos Cargos do órgão.</t>
  </si>
  <si>
    <t>06741/2021</t>
  </si>
  <si>
    <t>Contrato n. 02/2022</t>
  </si>
  <si>
    <t>04233/2024</t>
  </si>
  <si>
    <t>Prestação de serviços de estocagem e carregamento de bens</t>
  </si>
  <si>
    <t>Atender as Unidades com pessoal de apoio administrativo para o desenvolvimento das atividades demandadas pelo CNJ, notadamente carregamento e estocagem de bens móveis. Valor acréscido de 8% sobre o valor da última repactuação (doc SEI 1508792), pois ter-se-a nova repactuação no começo do ano vindouro.</t>
  </si>
  <si>
    <t>040129 - SEMAP</t>
  </si>
  <si>
    <t>04338/2021</t>
  </si>
  <si>
    <t>Contrato n. 23/2022</t>
  </si>
  <si>
    <t>3.3.90.39.84</t>
  </si>
  <si>
    <t xml:space="preserve">Almoxarifado Virtual </t>
  </si>
  <si>
    <t>Prover as unidades dos meios necessários para desenvolvimento das atividades administrativas do CNJ. O valor para o ano de 2023 (R$ 43.713,90) se mostra aquém das necessidades atuais do órgão, sendo sugerido acréscimo de 20%.</t>
  </si>
  <si>
    <t>04962/2020</t>
  </si>
  <si>
    <t>Contrato n. 22/2021</t>
  </si>
  <si>
    <t>CATSER - 27685</t>
  </si>
  <si>
    <t>3.3.90.39.10</t>
  </si>
  <si>
    <t>Aluguel - Edífcio Premium</t>
  </si>
  <si>
    <t>Trata-se do contrato de locação da sede do órgão, sendo que o valor de de aluguel para o ano de 2023 é de R$ 12.264.000,00, para 2024 calcula-se sendo acréscido de 8,7% (mesmo acréscimo de 2022 para 2023)</t>
  </si>
  <si>
    <t>05134/2019</t>
  </si>
  <si>
    <t>Contrato n. 21/2019</t>
  </si>
  <si>
    <t>CATSER - 4316</t>
  </si>
  <si>
    <t>Seguro Predial - Edífcio Premium</t>
  </si>
  <si>
    <t xml:space="preserve">Trata-se de obrigação contratual, referente a locação da sede do órgão, com valor de 2023 acréscido em 10% para 2024. </t>
  </si>
  <si>
    <t>03173/2024</t>
  </si>
  <si>
    <t>CATSER - 906</t>
  </si>
  <si>
    <t>4.4.90.52.42</t>
  </si>
  <si>
    <t>Aquisição de mobiliário</t>
  </si>
  <si>
    <t>Prover as unidades dos meios necessários para desenvolvimento das atividades administrativas do CNJ, notadamente referente a mobiliário. Tal valor incluí a reforma dos refeitórios, processo SEI 08184/2022, orçado em aproximadamente R$ 70.000,00 (doc SEI 1523967)</t>
  </si>
  <si>
    <t>11363/2023</t>
  </si>
  <si>
    <t xml:space="preserve">CATMAT - GRUPO 71 </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</si>
  <si>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</si>
  <si>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</si>
  <si>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</si>
  <si>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3.3.90.30.00</t>
  </si>
  <si>
    <t>Aquisição de materiais de expediente, descartáveis e de consumo.</t>
  </si>
  <si>
    <t>Aquisição de Materiais de Expediente e/ou Materiais de Consumo, que não possam ser incluídos no Almoxarifado Virtual.</t>
  </si>
  <si>
    <t>CATMAT - GRUPO 75</t>
  </si>
  <si>
    <t>4.4.90.51.12</t>
  </si>
  <si>
    <t>Aquisição de eletrodomésticos</t>
  </si>
  <si>
    <t>Aquisição de eletrodomésticos para atendimento das necessidades do órgão</t>
  </si>
  <si>
    <t>10975/2023</t>
  </si>
  <si>
    <t>CATMAT - CLASSE 7310</t>
  </si>
  <si>
    <t>3.3.90.39.20</t>
  </si>
  <si>
    <t>Reforma de sofás</t>
  </si>
  <si>
    <t>O órgão possui diversos sofás deteriorados, sendo mais econômico a reforma em comparação com a aquisição de novos</t>
  </si>
  <si>
    <t>CATSER - 17574</t>
  </si>
  <si>
    <t>3.3.90.39.96</t>
  </si>
  <si>
    <t>Suprimento de Fundos</t>
  </si>
  <si>
    <t>Atender demandas excepcionais e urgentes - um suprimento no valor de R$ 6.000,00 a cada 60 meses</t>
  </si>
  <si>
    <t>040130 - SECOM</t>
  </si>
  <si>
    <t>Suprimento de fundos</t>
  </si>
  <si>
    <t>3.3.90.39.01</t>
  </si>
  <si>
    <t>Renovação de assinatura da Ferramenta Banco de Preços</t>
  </si>
  <si>
    <t>Ferramenta auxiliar de pesquisa de preços</t>
  </si>
  <si>
    <t>08313/2023</t>
  </si>
  <si>
    <t>Contrato n. 37/2023</t>
  </si>
  <si>
    <t>CATSER - 21350</t>
  </si>
  <si>
    <t>Atualização do Sistema de Segurança do CNJ e aluguel de Leitores Biométricos</t>
  </si>
  <si>
    <t>Manter a segurança das instalações e da população do CNJ.</t>
  </si>
  <si>
    <t xml:space="preserve">040105 - SESIN </t>
  </si>
  <si>
    <t>CATSER - 14826</t>
  </si>
  <si>
    <t>Manutenção de Pórticos Detectores de Metais</t>
  </si>
  <si>
    <t>CATSER - 15792</t>
  </si>
  <si>
    <t xml:space="preserve">Serviço de chaveiro com fornecimento de material </t>
  </si>
  <si>
    <t>11748/2023</t>
  </si>
  <si>
    <t>Contrato n. 19/2024</t>
  </si>
  <si>
    <t>CATSER - 5436</t>
  </si>
  <si>
    <t>Manutenção de extintores e de mangueiras.</t>
  </si>
  <si>
    <t>00664/2024</t>
  </si>
  <si>
    <t>Contrato n. 16/2024</t>
  </si>
  <si>
    <t>CATSER - 3662</t>
  </si>
  <si>
    <t>Aquisição de Mangueiras de incêndio tipo 2</t>
  </si>
  <si>
    <t>04269/2024</t>
  </si>
  <si>
    <t>4.4.90.52.10</t>
  </si>
  <si>
    <t>Compra de Insumos para os cursos - ANSPJ</t>
  </si>
  <si>
    <t>Aparelhar a Academia Nacional de Segurança do Poder Judiciário, fim realização de treinamento com baixo custo.</t>
  </si>
  <si>
    <t>3.3.90.36.28</t>
  </si>
  <si>
    <t>Cursos e Acordo de Cooperação ANP</t>
  </si>
  <si>
    <t xml:space="preserve">Promover a capacitação contínua </t>
  </si>
  <si>
    <t>CATSER - 17663</t>
  </si>
  <si>
    <t>3.3.90.37.07</t>
  </si>
  <si>
    <t>Prestação de serviços de brigadistas</t>
  </si>
  <si>
    <t>04639/2022</t>
  </si>
  <si>
    <t>Contrato n. 32/2022</t>
  </si>
  <si>
    <t>CATSER - 25550</t>
  </si>
  <si>
    <t>3.3.90.37.03</t>
  </si>
  <si>
    <t>Prestação de serviços de vigilância</t>
  </si>
  <si>
    <t>04490/2018</t>
  </si>
  <si>
    <t>Contrato n. 06/2019</t>
  </si>
  <si>
    <t>CATSER - 23507</t>
  </si>
  <si>
    <t>05229/2024</t>
  </si>
  <si>
    <t>3.3.90.33.01</t>
  </si>
  <si>
    <t>Contrato atual. Prestação de serviço de agenciamento de viagens, compreendendo os serviços de emissão, remarcação e cancelamento de passagens aéreas nacionais e internacionais e de emissão de seguro de assistência em viagem internacional, para o CNJ.</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</si>
  <si>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</si>
  <si>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040126 - SEPAD</t>
  </si>
  <si>
    <t>VII, IX e XI</t>
  </si>
  <si>
    <t>04942/2019</t>
  </si>
  <si>
    <t>Contrato n. 25/2019</t>
  </si>
  <si>
    <t>CATSER - 25828</t>
  </si>
  <si>
    <t>Contrato futuro. Prestação de serviço de agenciamento de viagens, compreendendo os serviços de emissão, remarcação e cancelamento de passagens aéreas nacionais e internacionais e de emissão de seguro de assistência em viagem internacional, para o CNJ.</t>
  </si>
  <si>
    <t>Necessidade de nova contratação motivada pelo atingimento do limite de 60 meses da contratação anterior. A contratação proposta visa o provimento de solução para o deslocamento à serviço, mediante transporte aéreo, dos membros, servidores, colaboradores e colaboradores eventuais do CNJ, dentro e fora do território nacional.</t>
  </si>
  <si>
    <t>00524/2024</t>
  </si>
  <si>
    <t>Contrato n. 18/2024</t>
  </si>
  <si>
    <t>Prestação de serviços de apoio administrativo na área de cerimonial, por meio de postos de trabalho</t>
  </si>
  <si>
    <t>Prover tecnicamente a SCE de apoio administrativo na realização de eventos institucionais conduzidos e/ou apoiados pelo CNJ dentro e fora de Brasília-DF. Valor ajustado conforme Minuta da 1ª Apostila (Repactuação) - SEI 1413460e valor do IPCA indicado.</t>
  </si>
  <si>
    <t>040106 - SCE</t>
  </si>
  <si>
    <t>VII</t>
  </si>
  <si>
    <t>01673/2019</t>
  </si>
  <si>
    <t>Contrato n. 36/2019</t>
  </si>
  <si>
    <t>07127/2023</t>
  </si>
  <si>
    <t>3.3.90.39.23</t>
  </si>
  <si>
    <t>CATSER - 14591</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</si>
  <si>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</si>
  <si>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</si>
  <si>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05943/2022</t>
  </si>
  <si>
    <t>Contrato n. 06/2023</t>
  </si>
  <si>
    <t>CATSER - 12637</t>
  </si>
  <si>
    <t>13414/2023</t>
  </si>
  <si>
    <t>3.3.90.39.12</t>
  </si>
  <si>
    <t>Aquisição de rádios comunicadores digitais</t>
  </si>
  <si>
    <t xml:space="preserve">Integrar a comunicação de toda a equipe de organização dos eventos institucionais do CNJ, permitindo uma comunicação rápida e eficaz. Valor estimado para aquisição de 10 (dez) rádios comunicadores digitais, conforme orçamentos recebidos Processo 01212/2022 e 08924/2022) </t>
  </si>
  <si>
    <t>08924/2022</t>
  </si>
  <si>
    <t>CATMAT - CLASSE 5820</t>
  </si>
  <si>
    <t>3.3.90.31.99</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</si>
  <si>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</si>
  <si>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 Valor estimado conforme média de pesquisas de preços de mercado (SEI 04243/2022). Valor ajustado conforme IPCA indicado.</t>
  </si>
  <si>
    <t>11063/2023</t>
  </si>
  <si>
    <t>NE 223/2024; NE 224/2024</t>
  </si>
  <si>
    <t>Prestação de serviços de almoço, coquetel e coffee break , sob demanda</t>
  </si>
  <si>
    <t>Necessidade de contratação de serviços de almoço, coquetel e coffee break, sob demanda, para atendimento de eventos institucionais originários e/ou apoiados pelo CNJ.</t>
  </si>
  <si>
    <t>CATSER - 3697</t>
  </si>
  <si>
    <t>3.3.90.36.07</t>
  </si>
  <si>
    <t>Programa de Estágio Supervisionado do CNJ</t>
  </si>
  <si>
    <t>Valor total para as despesas com 110 estagiários de nível superior. O valor da Bolsa de Estágio de Nível Superior é de R$ 976,00 e taxa de administração de estagiário de R$ 10,43 (valor atualmente pago no Cto 15/2020 + a previsão de reajuste de 5% de IPCA sobre a taxa administrativa) + auxílio transporte de R$ 11, 55 por dia (R$ 11,00 pagos atualmente, acrescido de 5% do IPCA), prevendo-se o valor total de R$ 1.744.859,60. Memória de cálculo conforme documento SEI n. xxxx. o cálculo está de acordo com a atualização pelo IPCA em relação ao PROPOSTO no último ano.</t>
  </si>
  <si>
    <t>040137 - SGP</t>
  </si>
  <si>
    <t>XVI</t>
  </si>
  <si>
    <t>00097/2019</t>
  </si>
  <si>
    <t>Contrato n. 15/2020</t>
  </si>
  <si>
    <t>CATSER - 15156</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</si>
  <si>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2024. Os valores salarais foram revisados de acordo com as novas CCTs e também foi realizado acréscimo de 5% nos valores de alguns salários (que não tem CCT ativa) e no valor dos uniformes. Ainda, foi calculado um acréscimo de 8%, referente à projeção do IPCA para 2022.</t>
  </si>
  <si>
    <t>3.3.91.39.90</t>
  </si>
  <si>
    <t>Contrato de Distribuição de Publicidade Legal</t>
  </si>
  <si>
    <t>Cumprimento do §1º do artigo 54 da Lei 14.133/2021, que instituiu a obrigatoriedade de publicação do extrato dos editais de licitação em jornal diário de grande circulação</t>
  </si>
  <si>
    <t>040127 - CPC</t>
  </si>
  <si>
    <t>09879/2022</t>
  </si>
  <si>
    <t>Contrato n. 04/2023</t>
  </si>
  <si>
    <t>CATSER - 10049</t>
  </si>
  <si>
    <t>0002</t>
  </si>
  <si>
    <t>3.3.90.33.00</t>
  </si>
  <si>
    <t>CN</t>
  </si>
  <si>
    <t>Passagens</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</si>
  <si>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</si>
  <si>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V</t>
  </si>
  <si>
    <t>0003</t>
  </si>
  <si>
    <t>3.3.90.40.11</t>
  </si>
  <si>
    <t>DTI</t>
  </si>
  <si>
    <t>Prestação presencial de serviços, sob demanda, de desenvolvimento e manutenção de software com práticas ágeis. Contrato 13/2021. SEI 05539/2021.</t>
  </si>
  <si>
    <t>Sustentação de Soluções de TIC do Portfólio. Ex: Pje, BNMP, DATAJUD, SEI, SGRH, entre outros</t>
  </si>
  <si>
    <t>IX</t>
  </si>
  <si>
    <t>05539/2021</t>
  </si>
  <si>
    <t>Contrato n. 13/2021</t>
  </si>
  <si>
    <t>CATSER - 30001</t>
  </si>
  <si>
    <t>3.3.90.40.17</t>
  </si>
  <si>
    <t>Contrato de Nuvem atual. Contrato 34/2022</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</si>
  <si>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</si>
  <si>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10958/2022</t>
  </si>
  <si>
    <t>Contrato n. 34/2022</t>
  </si>
  <si>
    <t>CATSER - 27081</t>
  </si>
  <si>
    <t>Futuro Contrato de Nuvem. Substituto do Contrato 34/2022.</t>
  </si>
  <si>
    <t>06309/2023</t>
  </si>
  <si>
    <t>Contrato n. 12/2024</t>
  </si>
  <si>
    <t>Prestação de Serviço de sustentação do Ambiente Tecnológico do CNJ. Substituto do contrato 31/2020.</t>
  </si>
  <si>
    <t>Manter a infraestrutura tecnológica de TIC do CNJ. Responsável pelas aplicações, serviços de TIC, Bancos de Dados e infraestrutura de redes.</t>
  </si>
  <si>
    <t>07058/2021</t>
  </si>
  <si>
    <t>CATSER - 27014</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</si>
  <si>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</si>
  <si>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</si>
  <si>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02897/2019</t>
  </si>
  <si>
    <t>Contrato n. 03/2020</t>
  </si>
  <si>
    <t>CATSER - 27260</t>
  </si>
  <si>
    <t>3.3.90.40.21</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</si>
  <si>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</si>
  <si>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Suporte à Gestão e Governança. Aconselhamento e elaboração de estudos de TIC</t>
  </si>
  <si>
    <t>03480/2020</t>
  </si>
  <si>
    <t>Contrato n. 29/2020</t>
  </si>
  <si>
    <t>CATSER - 22918</t>
  </si>
  <si>
    <t>3.3.90.40.06</t>
  </si>
  <si>
    <t xml:space="preserve">Prestação do fornecimento de subscrição Elastic Cloud Enterprise Contrato 05/2020 - ASPER </t>
  </si>
  <si>
    <t>Datajud</t>
  </si>
  <si>
    <t>13700/2019</t>
  </si>
  <si>
    <t>Contrato n. 05/2020</t>
  </si>
  <si>
    <t>CATSER - 27073</t>
  </si>
  <si>
    <t>Serviços especializados "elastic cloud enterprise" - Contrato 43/2019</t>
  </si>
  <si>
    <t>O CNJ conseguirá ter maiores insumos para definições de políticas nacionais para o Judiciário</t>
  </si>
  <si>
    <t>06964/2019</t>
  </si>
  <si>
    <t>Contrato n. 43/2019</t>
  </si>
  <si>
    <t>Licenças Microsoft (Office 365, Windows e outros) - Contrato 32/2021 Substituto do Contrato 32/2021 - SEI 02875/2021</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</si>
  <si>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</si>
  <si>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02875/2021</t>
  </si>
  <si>
    <t>Contrato n. 32/2021</t>
  </si>
  <si>
    <t>CATSER - 27502</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</si>
  <si>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</si>
  <si>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</si>
  <si>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</si>
  <si>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00445/2021</t>
  </si>
  <si>
    <t>Contrato n. 01/2022</t>
  </si>
  <si>
    <t>Prestação de serviços de manutenção preventiva, corretiva e evolutiva da Sala Cofre (célula) com certificação ABNT NBR 15.247 (Grupo 1) - Substituto do Contrato 19/2018 - ACECO</t>
  </si>
  <si>
    <t>Garantir a manutenção da sala cofre e subsistemas da célula</t>
  </si>
  <si>
    <t>10172/2022</t>
  </si>
  <si>
    <t>CATSER - 20710</t>
  </si>
  <si>
    <t>3.3.90.40.16</t>
  </si>
  <si>
    <t>Outsourcing de Impressão - Substituto Contrato 14/2019</t>
  </si>
  <si>
    <t>Necessário para: realizar impressões e digitalização dos documentos do CNJ sem a necessidade de termos o custo com as impressoras e os consumíveis</t>
  </si>
  <si>
    <t>01317/2021</t>
  </si>
  <si>
    <t>Contrato n. 25/2022</t>
  </si>
  <si>
    <t>CATSER - 26867</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</si>
  <si>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</si>
  <si>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</si>
  <si>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</si>
  <si>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02474/2021</t>
  </si>
  <si>
    <t>Contrato n. 22/2022</t>
  </si>
  <si>
    <t>CATSER - 27103</t>
  </si>
  <si>
    <t>3.3.90.40.13</t>
  </si>
  <si>
    <t xml:space="preserve">Prestação dos serviços de link de comunicação para interligação das unidades descentralizadas do CNJ. - Contrato 06/2020 SERPRO </t>
  </si>
  <si>
    <t>Garantir a conectividade entre a sede (SAFS), Sala cofre (514 norte) e STF.</t>
  </si>
  <si>
    <t>00436/2020</t>
  </si>
  <si>
    <t>Contrato n. 06/2020</t>
  </si>
  <si>
    <t xml:space="preserve">Prestação dos serviços de link de comunicação para interligação das unidades descentralizadas do CNJ. - Substituto do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</si>
  <si>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</si>
  <si>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</si>
  <si>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14128/2019</t>
  </si>
  <si>
    <t>Contrato n. 47/2019</t>
  </si>
  <si>
    <t>Suporte Técnico para Solução de Telefonia VoIP</t>
  </si>
  <si>
    <t xml:space="preserve">Garantir que a solução de telefonia VOIP tenha suporte técnico apropriado para que os serviços telefônicos disponibilizados aos usuários do CNJ não sofram indisponibilidade. </t>
  </si>
  <si>
    <t>01015/2022</t>
  </si>
  <si>
    <t>Contrato n. 29/2023</t>
  </si>
  <si>
    <t>CATSER - 26980</t>
  </si>
  <si>
    <t>Serviços de manutenção preventiva, corretiva e evolutiva dos subsistemas de alimentação elétrica (UPS e Geradores) da sala cofre (grupo 2). - Substituto do Contrato 21/2018 - Power Safety</t>
  </si>
  <si>
    <t>Garantir a manutenção dos geradores e no-breaks que dão suporte a sala cofre</t>
  </si>
  <si>
    <t>CATSER - 19810</t>
  </si>
  <si>
    <t>Serviços técnicos de monitoramento, operação e controle do ambiente tecnológico do CNJ. Substituto do Contrato 31/2018</t>
  </si>
  <si>
    <t>O contrato de monitoramento, operação e controle tem por finalidade manter a disponibilidade dos serviços mantidos pelo CNJ 24x7</t>
  </si>
  <si>
    <t>02586/2023</t>
  </si>
  <si>
    <t>Contrato n. 15/2024</t>
  </si>
  <si>
    <t>Contratação de solução de rede sem fio para substituição e ampliação do atual sistema de rede do Conselho Nacional de Justiça (Solução Wireless)</t>
  </si>
  <si>
    <t>Atualizar a solução de rede sem fio do CNJ</t>
  </si>
  <si>
    <t>05913/2021</t>
  </si>
  <si>
    <t>Contrato n. 07/2023</t>
  </si>
  <si>
    <t>CATSER - 27022</t>
  </si>
  <si>
    <t>Serviços de fornecimento de créditos do Azure Monetary Commitment - Contrato 20/2022</t>
  </si>
  <si>
    <t xml:space="preserve">Prover a continuidade do serviço de atendimento ao cidadão por videoconferência denominado “balcão virtual”, a operacionalização do Company, e também atender a demanda da Corregedoria Nacional de créditos da plataforma Azure para serviços de criação de chatbot de suporte aos sistemas da Corregedoria, especialmente PJeCor.
</t>
  </si>
  <si>
    <t>08599/2021</t>
  </si>
  <si>
    <t>Contrato n. 20/2022</t>
  </si>
  <si>
    <t>Serviços de Suporte Técnico para Equipamentos de Armazenagem de Dados (Storage Huawei)</t>
  </si>
  <si>
    <t>Manter a infraestrutura do ambiente</t>
  </si>
  <si>
    <t>09620/2021</t>
  </si>
  <si>
    <t>Contrato n. 35/2022</t>
  </si>
  <si>
    <t>CATSER - 27413</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</si>
  <si>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</si>
  <si>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</si>
  <si>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06738/2021</t>
  </si>
  <si>
    <t xml:space="preserve">Contrato n. 21/2022 </t>
  </si>
  <si>
    <t>Serviços de suporte técnico para a fitoteca - Contrato 03/2022</t>
  </si>
  <si>
    <t>01203/2021</t>
  </si>
  <si>
    <t>Contrato n. 03/2022</t>
  </si>
  <si>
    <t>Serviços de suporte técnico para a fitoteca - Substituto do Contrato 03/2022</t>
  </si>
  <si>
    <t>Serviços de Reabastecimento dos Tanques do Gerador - Substituto do Contrato 20/2018 - DATACENTER</t>
  </si>
  <si>
    <t>Garantir o funcionamento dos geradores</t>
  </si>
  <si>
    <t>CATSER - 2356</t>
  </si>
  <si>
    <t>Serviços de links de internet com serviço de proteção a DDOS ( Link 1, redundante ao link 2) - Contrato 27/2020 - ConnectX -</t>
  </si>
  <si>
    <t>Manter o acesso à internet</t>
  </si>
  <si>
    <t>10681/2020</t>
  </si>
  <si>
    <t>Contrato n. 27/2020</t>
  </si>
  <si>
    <t>CATSER - 26174</t>
  </si>
  <si>
    <t>Serviços de links de internet com serviço de proteção a DDOS (Link 2, redundante ao link 1) - Contrato 28/2020 - RD Telecom</t>
  </si>
  <si>
    <t>10683/2020</t>
  </si>
  <si>
    <t>Contrato n. 28/2020</t>
  </si>
  <si>
    <t>Soluções de TIC do Portfólio de TIC, exceto os sistemas hospedados na nuvem</t>
  </si>
  <si>
    <t>CATSER - 27359</t>
  </si>
  <si>
    <t>CATSER - 27057</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</si>
  <si>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</si>
  <si>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</si>
  <si>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02820/2022</t>
  </si>
  <si>
    <t>CATSER - 27006</t>
  </si>
  <si>
    <t>TED 08/2020 (STF e CNJ) - Utilização de uma área equivalente a 11,8 metros quadrados do espaço total da sala cofre principal do STF</t>
  </si>
  <si>
    <t>Manter contingência da solução de backup utilizada pelo CNJ</t>
  </si>
  <si>
    <t>10014/2020</t>
  </si>
  <si>
    <t>TED 08/2020</t>
  </si>
  <si>
    <t>3.3.90.40.10</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</si>
  <si>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</si>
  <si>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</si>
  <si>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</si>
  <si>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Contrato n. 35/2023</t>
  </si>
  <si>
    <t>Subscrição de licenças de uso de softwares Adobe com atualização na modalidade ETLA (36 meses). Substituto do Contrato 34/2021 – SEI 01002/2021</t>
  </si>
  <si>
    <t>Subscrição de licenças de uso de softwares Adobe com atualização na modalidade ETLA , pelo período de 36 meses. Atendimento das demandas da SCE e SPR, conforme formulário “Levantamento de Demandas das Áreas de Negócio para a elaboração da Proposta Orçamentária de TIC – 2024”, Processo SEI 02505/2023, para aquisição de licenças Adobe Acrobat.</t>
  </si>
  <si>
    <t>03141/2024</t>
  </si>
  <si>
    <t>Licença de solução de desenhos de CAD (computer aided design). AEC Collection (AUTOCAD e REVIT) (36 meses). Substituto do Contrato 21/2021 – SEI 01789/2020</t>
  </si>
  <si>
    <t>09399/2023</t>
  </si>
  <si>
    <t>Solução de Gestão de Processos de Negócio (BPMS - Business Process Management Software/Suite)</t>
  </si>
  <si>
    <t>Implantação de ferramenta integrada de gestão de processos. A solução não visa unicamente a utilização da ferramenta na SEGPP, visto que o objetivo é a adoção de uma ferramenta integrada para gestão dos processos de TIC do DTI.</t>
  </si>
  <si>
    <t>Transferido para outras ações orçamentárias</t>
  </si>
  <si>
    <t>SEG0</t>
  </si>
  <si>
    <t>Manter a segurança dos recursos de TIC</t>
  </si>
  <si>
    <t>CATSER - 27340</t>
  </si>
  <si>
    <t>Serviços e soluções para adequação do CNJ à Lei 13.709/2018, Lei Geral de Proteção de Dados (LGPD) - 02094/2021</t>
  </si>
  <si>
    <t>Manter a conformidade com a LGPD</t>
  </si>
  <si>
    <t>02094/2021</t>
  </si>
  <si>
    <t>Contrato n. 27/2022</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</si>
  <si>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</si>
  <si>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</si>
  <si>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01619/2021</t>
  </si>
  <si>
    <t>Contrato n. 10/2022</t>
  </si>
  <si>
    <t>Serviços de Apoio Técnico da Solução GRC ( Governança Riscos e Compliance) - Substituto do Contrato 10/2022</t>
  </si>
  <si>
    <t>Serviços de Provimento de solução de segurança de inteligência cibernética - Contrato 38/2019 - ZERUM</t>
  </si>
  <si>
    <t>Manter a segurança aos recursos de TIC</t>
  </si>
  <si>
    <t>00414/2018</t>
  </si>
  <si>
    <t>Contrato n. 38/2019</t>
  </si>
  <si>
    <t>Solução de análise de vulnerabilidades do Conselho Nacional de Justiça (CNJ) - Substituto do Contrato 26/2021</t>
  </si>
  <si>
    <t>Manter a segurança das aplicações que compõem o Portfólio de TIC</t>
  </si>
  <si>
    <t>Solução de Segurança de Perímetro de Rede (Serviço de Suporte Técnico on site/remoto para toda a solução Fortinet e seus componentes.)</t>
  </si>
  <si>
    <t>03987/2022</t>
  </si>
  <si>
    <t>Contrato n. 01/2023</t>
  </si>
  <si>
    <t>CATSER - 27740</t>
  </si>
  <si>
    <t>3.3.90.40.23</t>
  </si>
  <si>
    <t>Serviços de emissão de certificados digitais padrão ICP-Brasil, incluindo visitas para sua emissão, bem como o fornecimento de dispositivos tokens USB para armazenamento. - Substituto do Contrato 30/2020 - Soluti</t>
  </si>
  <si>
    <t>Possibilitar acesso aos serviços que exigem o certificado digital como meio de acesso</t>
  </si>
  <si>
    <t>09278/2023</t>
  </si>
  <si>
    <t>Contrato n. 14/2024</t>
  </si>
  <si>
    <t>CATSER - 27227</t>
  </si>
  <si>
    <t>CATSER - 27324</t>
  </si>
  <si>
    <t>Contratação de solução/serviço de gestão de acesso privilegiado (PAM)</t>
  </si>
  <si>
    <t>Proteção de credenciais privilegiadas</t>
  </si>
  <si>
    <t>Contratação de licenças E5 Security da Microsoft 365</t>
  </si>
  <si>
    <t>Necessidade de inclusão de ferramentas avançadas de segurança para ambiente Windows e Office 365</t>
  </si>
  <si>
    <t>0006</t>
  </si>
  <si>
    <t>DPJ</t>
  </si>
  <si>
    <t xml:space="preserve">Assinatura de bases de informação bibliográfica, que disponibilizam acesso digital a produtos informacionais, tais como livros, periódicos, jurisprudência, legislação, doutrina, etc., na área do Direito e outras áreas correlatas à atuação do Conselho Nacional de Justiça. Visa suprir as necessidades de informação dos Conselheiros, Magistrados e Servidores do CNJ. </t>
  </si>
  <si>
    <t>II</t>
  </si>
  <si>
    <t>02601/2024</t>
  </si>
  <si>
    <t>CATSER - 23108</t>
  </si>
  <si>
    <t>3.3.90.39.63</t>
  </si>
  <si>
    <t>Digital Object Identifier - DOI</t>
  </si>
  <si>
    <t>A atribuição de código DOI (Digital Object Identifier) aos artigos da Revista do CNJ garante a preservação digital do conhecimento publicado no períodico, contribui para maior visibilidade dos artigos, e auxilia o processo de contagem de citações (requisito avaliado pela CAPES para classificação no Qualis).</t>
  </si>
  <si>
    <t>III</t>
  </si>
  <si>
    <t>00121/2024</t>
  </si>
  <si>
    <t>CATSER - 19275</t>
  </si>
  <si>
    <t>3.3.90.39.51</t>
  </si>
  <si>
    <t>6ª Edição da Série Justiça Pesquisa</t>
  </si>
  <si>
    <t>Trata-se de programa contínuo, realizado desde 2012, que consiste na contratação de pesquisas que subsidiem a implementação e avaliação de políticas judiciárias, conforme art. 5º da Lei 11. 364, de 26 de outubro de 2006</t>
  </si>
  <si>
    <t>01179/2023</t>
  </si>
  <si>
    <t>Contratos n. 23/2023 ; 24/2023 ; 25/2023 ; 26/2023 ; 27/2023 ; 28/2023</t>
  </si>
  <si>
    <t>CATSER - 15342</t>
  </si>
  <si>
    <t>3.3.90.39.05</t>
  </si>
  <si>
    <t>Serviços de tradução</t>
  </si>
  <si>
    <t>Serivços de tradução de materiais produzidos e publicados pelo DPJ, além de tradução de normativas do CNJ que afetem as atividades do DPJ</t>
  </si>
  <si>
    <t>05728/2023</t>
  </si>
  <si>
    <t>Contrato 10/2024</t>
  </si>
  <si>
    <t>3.3.90.18.01</t>
  </si>
  <si>
    <t>Parceria institucional com IPEA</t>
  </si>
  <si>
    <t>Trata-se de atividade que consiste na realização de parcerias institucionais para a consecução de pesquisas que subsidiem a implementação e avaliação de políticas judiciárias, conforme art. 5º da Lei 11. 364, de 26 de outubro de 2006</t>
  </si>
  <si>
    <t>09999/2021</t>
  </si>
  <si>
    <t>TED 03/2022</t>
  </si>
  <si>
    <t>0007</t>
  </si>
  <si>
    <t>SGP</t>
  </si>
  <si>
    <t>Realização de Eventos de Capacitação de Servidores (Internos e Externos)</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</si>
  <si>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Para 2024 estamos estimando um custo médio de R$ 754,93 por servidor capacitado.</t>
  </si>
  <si>
    <t>Programa de Desenvolvimento de Líderes</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</si>
  <si>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118 líderes e a meta de capacitar pelo menos 55% dos gestores em pelo menos 15 horas de participação nos eventos que compôem o Programa de Desenvolvimento de Líderes, projeta-se a necessidade de capacitar 65 gestores.</t>
  </si>
  <si>
    <t>0008</t>
  </si>
  <si>
    <t>CEAJUD</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</si>
  <si>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</si>
  <si>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</si>
  <si>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I</t>
  </si>
  <si>
    <t>CATSER - 19321</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</si>
  <si>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</si>
  <si>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</si>
  <si>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e ANSPJ - </t>
  </si>
  <si>
    <t>Com o retorno das atividades presenciais,
novos cursos presenciais de mediação, adminissibilidade recursal, formação de entrevistadores forenses, cursos sobre o marco legal devem retornar à agenda do CEAJUD. Além disso foi criada a Academia Nacional de Segurança do Poder Judiciário que está compartilhando os recursos orçamentários do CEAJUD.</t>
  </si>
  <si>
    <t>000A</t>
  </si>
  <si>
    <t>SCS</t>
  </si>
  <si>
    <t xml:space="preserve">A prestação de serviço especializado em comunicação social </t>
  </si>
  <si>
    <t>04788/2021</t>
  </si>
  <si>
    <t>Contrato n. 07/2022</t>
  </si>
  <si>
    <t>Serviços de manutenção preventiva e corretiva de equipamentos de áudio e vídeo.</t>
  </si>
  <si>
    <t>3.3.90.39.49</t>
  </si>
  <si>
    <t>Prestação de serviço especializado em coleta de notícias de interesse do Conselho Nacional de Justiça</t>
  </si>
  <si>
    <t>08552/2019</t>
  </si>
  <si>
    <t>Contrato n. 12/2020</t>
  </si>
  <si>
    <t>CATSER - 10129</t>
  </si>
  <si>
    <t>XV</t>
  </si>
  <si>
    <t>CATSER - 22640</t>
  </si>
  <si>
    <t xml:space="preserve">Material  gráfico 1 </t>
  </si>
  <si>
    <t>Impressão de folhetos, banners, folders e outros materiais de grande volume em papel.</t>
  </si>
  <si>
    <t>01426/2024</t>
  </si>
  <si>
    <t>CATSER - 21504</t>
  </si>
  <si>
    <t xml:space="preserve">Material  gráfico 2 </t>
  </si>
  <si>
    <t>09541/2022</t>
  </si>
  <si>
    <t>ARP 05/2023</t>
  </si>
  <si>
    <t>Prestação de serviços de impressão em vinil para eventos. Necessário para a maior parte dos eventos para fins de divulgação e sinalização</t>
  </si>
  <si>
    <t>CATSER - 8306</t>
  </si>
  <si>
    <t>Material Vinil 2</t>
  </si>
  <si>
    <t>09542/2022</t>
  </si>
  <si>
    <t>ARP n. 04/2023</t>
  </si>
  <si>
    <t>09517/2023</t>
  </si>
  <si>
    <t>Serviço de assinatura de revistas e jornais nacionais de forma on line com o objetivo de receber notícias dos cenários nacional e internaciona</t>
  </si>
  <si>
    <t>01828/2024</t>
  </si>
  <si>
    <t>Produção de programas busca disseminar a informação sobre matérias que ocorrem no CNJ, bem como de interesse o Poder Judicário</t>
  </si>
  <si>
    <t>10149/2021 ; 04231/2018 ; 05055/2019</t>
  </si>
  <si>
    <t>TED 03/2019</t>
  </si>
  <si>
    <t>Monitoramento de redes sociais - (SEI 08820/2021)</t>
  </si>
  <si>
    <t xml:space="preserve">Gerenciar os canais oficiais do CNJ nas redes socias, conhecer melhor os usuários e definir estrateégias para melhora do alcance das publicações. </t>
  </si>
  <si>
    <t>08820/2021</t>
  </si>
  <si>
    <t>Contrato n. 28/2022</t>
  </si>
  <si>
    <t>CATSER - 22870</t>
  </si>
  <si>
    <t>Gerenciar o conteúdo de apresentação viusal para vídeos</t>
  </si>
  <si>
    <t>03247/2024</t>
  </si>
  <si>
    <t>CATSER - 16535</t>
  </si>
  <si>
    <t>Ferramenta assinatura anual de serviço de armazenamento de imagens do CNJ</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</si>
  <si>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</si>
  <si>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10020/2023</t>
  </si>
  <si>
    <t>Lnk.Bio Instagram</t>
  </si>
  <si>
    <t>ferramento de integração de link no Instagram</t>
  </si>
  <si>
    <t>CATSER - 24988</t>
  </si>
  <si>
    <t>Mailing 1</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</si>
  <si>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</si>
  <si>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</si>
  <si>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20/01/2024</t>
  </si>
  <si>
    <t>Mailing 2</t>
  </si>
  <si>
    <t>10023/2023</t>
  </si>
  <si>
    <t>Contrato n. 01/2024</t>
  </si>
  <si>
    <t>20/01/2025</t>
  </si>
  <si>
    <t>Contratação da ferramenta de tradução de libras e voz para o Portal CNJ.</t>
  </si>
  <si>
    <t>09561/2022</t>
  </si>
  <si>
    <t>Contrato n. 17/2023</t>
  </si>
  <si>
    <t>CATSER - 27928</t>
  </si>
  <si>
    <t>TV por assinatura 1</t>
  </si>
  <si>
    <t xml:space="preserve">Contratação de empresa especializada emm prestação de serviço  prestação de serviços de TV por assinatura para colher informações para realização de matérias judiciárias.  </t>
  </si>
  <si>
    <t>09563/2022</t>
  </si>
  <si>
    <t>CATSER - 16209</t>
  </si>
  <si>
    <t>TV por assinatura 2</t>
  </si>
  <si>
    <t>13815/2023</t>
  </si>
  <si>
    <t xml:space="preserve">Contratação Contratação de plugin Elementor é um plugin para criação de sites e páginas do WordPress. . </t>
  </si>
  <si>
    <t>CATSER - 26077</t>
  </si>
  <si>
    <t>desenvolvimento de ações com vistas à realização de serviços gráficos de interesse institucional do CNJ</t>
  </si>
  <si>
    <t>04372/2021</t>
  </si>
  <si>
    <t>TED 03/2021</t>
  </si>
  <si>
    <t>4.4.90.52.33</t>
  </si>
  <si>
    <t>Equipamentos fotográficos, de audiovisual,  desing gráfico e imprensa</t>
  </si>
  <si>
    <t>Apoiar o núcleo de reportagem fotográfica da SCS.</t>
  </si>
  <si>
    <t>Equipamento maquina encardenadora</t>
  </si>
  <si>
    <t>11220/2023</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</si>
  <si>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</si>
  <si>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</si>
  <si>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</si>
  <si>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Contrato n. 17/2024</t>
  </si>
  <si>
    <t>CATSER - 26972</t>
  </si>
  <si>
    <t>4.4.90.40.05</t>
  </si>
  <si>
    <t>Contratação de licenças NetBackup, incluíndo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</si>
  <si>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</si>
  <si>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01931/2023</t>
  </si>
  <si>
    <t>Contrato n. 07/2024</t>
  </si>
  <si>
    <t>IV</t>
  </si>
  <si>
    <t>3.3.90.39.41</t>
  </si>
  <si>
    <t>Fornecimento de refeições (almoço) com acompanhamento de bebidas não alcoólicas.</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</si>
  <si>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</si>
  <si>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13865/2023</t>
  </si>
  <si>
    <t>3.3.90.30.31</t>
  </si>
  <si>
    <t>Aquisição de plantas ornamentais naturais com cachepôs</t>
  </si>
  <si>
    <t xml:space="preserve">A aquisição do objeto em questão justifica-se pela necessidade de composição de ambientes para o uso de autoridades deste Conselho, em especial a Presidência, os quais são utilizados ainda para recepção de autoridades externas. </t>
  </si>
  <si>
    <t>11730/2023</t>
  </si>
  <si>
    <t>NE 219/2024</t>
  </si>
  <si>
    <t>0004</t>
  </si>
  <si>
    <t>3.3.90.39.00</t>
  </si>
  <si>
    <t>TED 02/2020 - UFPE = Projeto Laboratório de Mineração de Processos no Judiciário</t>
  </si>
  <si>
    <t>Fomentar a Transformação Digital</t>
  </si>
  <si>
    <t>01764/2020</t>
  </si>
  <si>
    <t>3.3.90.30.25</t>
  </si>
  <si>
    <t>Aquisição de 114 refis, por meio de Dispensa de Licitação, para os filtros Soft Everest Plus instalados no Conselho Nacional de Justiça.</t>
  </si>
  <si>
    <t>Segundo o fabricante Soft, a vida útil do elemento filtrante é de 4000 litros, ou 200 garrafões de 20 litros, ou pelo desgaste do tempo, que é em torno de 9 a 12 meses, mesmo sem nenhuma alteração nos aspectos físicos e químicos da água.</t>
  </si>
  <si>
    <t>12186/2023</t>
  </si>
  <si>
    <t>NE 17/2024</t>
  </si>
  <si>
    <t>Serviços de Manutenção do Parque de Computadores Servidores do CNJ (Dell e HP) - Contrato 31/2021</t>
  </si>
  <si>
    <t>03778/2021</t>
  </si>
  <si>
    <t>Contrato n. 31/2021</t>
  </si>
  <si>
    <t>Serviços de Suporte Appliance Backup. Contrato 38/2021 - JAMC Consultoria</t>
  </si>
  <si>
    <t>03851/2021</t>
  </si>
  <si>
    <t>Contrato n. 38/2021</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</si>
  <si>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</si>
  <si>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</si>
  <si>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03235/2021</t>
  </si>
  <si>
    <t>Contrato n. 06/2022</t>
  </si>
  <si>
    <t xml:space="preserve">Serviços Gerenciados de Segurança da Informação (MSS) - Contrato 08/2021 - ISH </t>
  </si>
  <si>
    <t>00131/2020</t>
  </si>
  <si>
    <t>Contrato n. 08/2021</t>
  </si>
  <si>
    <t>Fornecimento de coquetel volante e coffee break</t>
  </si>
  <si>
    <t>A presente contratação se faz necessária, haja vista os eventos realizados no CNJ, tais como solenidades de posses, reuniões administrativas, sessões plenárias, seminários, congressos, encontros e demais eventos promovidos pelo CNJ</t>
  </si>
  <si>
    <t>11166/2023</t>
  </si>
  <si>
    <t>Fornecimento de gêneros alimentícios, serviço de coquetel e serviço de coffee break</t>
  </si>
  <si>
    <t>04784/2024</t>
  </si>
  <si>
    <t>Aquisição de computadores Mac Mini para edições audiovisuais</t>
  </si>
  <si>
    <t>O setor de áudio e vídeo tem realizado a produção de vários vídeos institucionais, com animações gráficas e manipulação de vetores. A parte da renderização é de crucial importância pois determina o tempo em que os produtos devem ser entregues. Paralelo a isto, está o desempenho dos computadores durante o processo de edição ao se utilizar programas como o Adobe After Effects, Premiere e Illustrator. Diversos artigos de revistas especializadas demonstram que os chips M2 (exclusivos apple) são superiores aos chips mais utilizados como intel. Portanto, para a excelência, qualidade e rapidez na entrega dos produtos, entendemos que a aquisição de computadores apple é a melhor solução.</t>
  </si>
  <si>
    <t>08575/2023</t>
  </si>
  <si>
    <t>NE 93/2024</t>
  </si>
  <si>
    <t>Aquisição de chapas em MDF</t>
  </si>
  <si>
    <t>00610/2024</t>
  </si>
  <si>
    <t>NE 275/2024</t>
  </si>
  <si>
    <t>3.3.90.30.50</t>
  </si>
  <si>
    <t>Aquisição de Bandeiras, Corda e Mosquetões para a sede do CNJ - BANDEIRAS</t>
  </si>
  <si>
    <t>02293/2023</t>
  </si>
  <si>
    <t>Aquisição de webcams para os usuários do Conselho Nacional Justiça</t>
  </si>
  <si>
    <t xml:space="preserve">Viabilizando a realização de sessões telepresenciais, audiências com advogados, reuniões de trabalho e atendimento aos Gabinetes dos Senhores Conselheiros, </t>
  </si>
  <si>
    <t>13916/2023</t>
  </si>
  <si>
    <t>Base de acesso a normas técnicas</t>
  </si>
  <si>
    <t>Assinatura de base de acesso a Normas Técnicas (ABNT NBR) e ISO.</t>
  </si>
  <si>
    <t>00831/2024</t>
  </si>
  <si>
    <t>7ª Edição da Série Justiça Pesquisa (20% de 3 pesquisas)</t>
  </si>
  <si>
    <t>4.4.90.52.44</t>
  </si>
  <si>
    <t>Confecção e emolduramento de quadros contendo impressão fine-art de fotografias</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</si>
  <si>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</si>
  <si>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01982/2024</t>
  </si>
  <si>
    <t>NE 264/2024</t>
  </si>
  <si>
    <t>CATSER - 5452</t>
  </si>
  <si>
    <t>Registro de preços de televisores e suportes para tais aparelhos</t>
  </si>
  <si>
    <t>02210/2024</t>
  </si>
  <si>
    <t>Aquisição de garrafas térmicas, jarras de vidro com tampa, porta-copos de silicone e jarros de inox com tampa, por meio de Dispensa de Licitação, a fim de atender as demandas das reuniões e sessão plenária do Conselho Nacional de Justiça.</t>
  </si>
  <si>
    <t>A aquisição visa atender o público interno e visitantes, com atenção especial para as sessão plenárias e reuniões realizadas pelas autoridades do Conselho. Após a extinção uso de garrafas com água envasada, com gás e sem gás de 500 ml nas dependências do Conselho, conforme Despacho SG 1686381, a demanda  de garrafas e jarros aumentou. Além disso, com a retirada das garrafinhas, o consumo de guardanapos aumentou para evitar a aglomeração de água na mesa pelos copos de vidro, tornando necessário a aquisição de porta-copos de silicone.</t>
  </si>
  <si>
    <t>12762/2023</t>
  </si>
  <si>
    <t>CATMAT - CLASSE 8125</t>
  </si>
  <si>
    <t>Contratação de empresa especializada na prestação de serviços de análise da qualidade da água</t>
  </si>
  <si>
    <t>A Portaria nº 2.914 de 12 de dezembro de 2011 do Ministério da Saúde dispõe sobre os procedimentos de controle e de vigilância da qualidade da água para o consumo humano e seu padrão de potabilidade. Para análise da qualidade da agua é realizado um exame bacteriológico, onde são analisados os coliformes termotolerantes e as bactérias heterotróficas além da análise físico-química da água que avalia elementos tais como: aspecto, alcalinidade total, gosto, cloretos, PH, cloro residual livre, cor, turbidez, fluoretos, odor, amônia, sulfato.</t>
  </si>
  <si>
    <t>02514/2024</t>
  </si>
  <si>
    <t>CATSER - 20737</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</si>
  <si>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</si>
  <si>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</si>
  <si>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03070/2024</t>
  </si>
  <si>
    <t>n/d</t>
  </si>
  <si>
    <t>CATSER - 18112</t>
  </si>
  <si>
    <t>Renovação da garantia técnica e Expansão da solução de hiperconvergência do CNJ.</t>
  </si>
  <si>
    <t>Existe risco de descontinuidade da garantia técnica dos equipamentos adquiridos nos Contratos n. 44/2019 e 45/2019 caso a nova contratação não tenha sido concluída até dia 24 de dezembro de 2024, fim da vigência da garantia técnica dos equipamentos adquiridos.
 A expansão deve contemplar a aquisição de todo o hardware necessário, módulos de infraestrutura computacional hiperconvergente e equipamentos de redes e cabeamento para instalação, e software para licenciamento das soluções adquiridas.</t>
  </si>
  <si>
    <t>02501/2024</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</si>
  <si>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</si>
  <si>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</si>
  <si>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03081/2024</t>
  </si>
  <si>
    <t>Aquisição de um Kit com o Compressor e Calibrador de Pneus.</t>
  </si>
  <si>
    <t>Com a frota com 41 veículos no Órgão é necessário a aquisição do calibrador de pneus para agilizar e controlar melhor a calibragem dos pneus e manter a segurança veicular em dia, além de que as viaturas menos utilizadas com o passar do tempo os pneus esvaziam. Importante ressaltar que, além da manutenção da calibragem dos veículos deste Conselho, o equipamento ficará disponível para uso de todos os servidores e colaboradores do Órgão.</t>
  </si>
  <si>
    <t>03411/2024</t>
  </si>
  <si>
    <t>O CNJ teve um aumento considerável no número de magistrado em seu quadro funcional. Nesse sentido, nos dias de Sessão ou eventos está sendo comum a formação  de filas de magistrados para aguardar os retorno dos veículos ou até mesmo a utilização de veículos administrativos. Além disso, a frota do CNJ está ficando ultrapassada, com veículos que partem do ano de fabricação a partir do ano de 2008 até o ano de  2019,  necessitando cada vez mais de manutenção o que eleva e muito os gastos públicos. Desta forma, estimamos que a aquisição de 12 (doze) veículos modelo sedan e 1 (um) veículo modelo van/minibus para atender bem às demandas atuais e futuras.</t>
  </si>
  <si>
    <t>05057/2024</t>
  </si>
  <si>
    <t>Fornecimento e instalação de persianas para ambos os edifícios do CNJ</t>
  </si>
  <si>
    <t>A contratação justifica-se pela necessidade de substituição de algumas persianas que se encontram danificadas em decorrência da deterioração natural pelo uso, no edifício do CNJ, na SEPN 514, além de persianas que estão faltando em alguns ambientes do Ed. Sede. Cabe destacar que algumas destas peças encontram-se dispostas em locais de uso comum, como o refeitório (no edifício da 514) e em halls de elevadores (no Ed. Sede), sendo importante, portanto, sua substituição, a fim de contribuir para a preservação da imagem deste Conselho, especialmente perante o público externo. Ademais, as outras peças encontram-se em ambientes internos de trabalho, e irão proporcionar maior conforto e bem estar aos seus usuários.</t>
  </si>
  <si>
    <t>04394/2024</t>
  </si>
  <si>
    <t>CATSER - 25321</t>
  </si>
  <si>
    <t>Aquisição de microcomputadores para o Conselho Nacional de Justiça</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</si>
  <si>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</si>
  <si>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13314/2023</t>
  </si>
  <si>
    <t>Renovação da garantia técnica, expansão e melhoria da rede de usuários do CNJ</t>
  </si>
  <si>
    <t>risco de descontinuidade da garantia técnica dos equipamentos adquiridos no Contrato n. 50/2019 caso a nova contratação não tenha sido concluída até dezembro de 2024, fim da vigência da garantia técnica dos equipamentos adquiridos.</t>
  </si>
  <si>
    <t>03380/2024</t>
  </si>
  <si>
    <t>Contratação de subscrição de licenças M365 Copilot Sub Add-on</t>
  </si>
  <si>
    <t xml:space="preserve"> a necessidade de economizar tempo na criação de documentos, planilhas e e-mails, permitindo que se concentrem em tarefas mais estratégicas. Com o auxílio de IA nas atividades laborais relacionadas com as ferramentas da Microsoft, a qualidade dos documentos melhora e os erros são reduzidos, além da curva de aprendizado ser reduzida. Esses benefícios contribuem para a otimização dos processos internos e a maximização da produtividade no CNJ.</t>
  </si>
  <si>
    <t>05724/2024</t>
  </si>
  <si>
    <t>CATSER - 27472</t>
  </si>
  <si>
    <t>TED - Programa de berçário</t>
  </si>
  <si>
    <t>09283/2022</t>
  </si>
  <si>
    <t>Saída de recursos</t>
  </si>
  <si>
    <t>Informações acrescentadas ou alteradas</t>
  </si>
  <si>
    <t>Entrada de recursos</t>
  </si>
  <si>
    <t>OUTRAS AÇÕES DISCRICIONÁRIAS 2024</t>
  </si>
  <si>
    <t>3.3.90.47.22</t>
  </si>
  <si>
    <t>Taxa de iluminação pública</t>
  </si>
  <si>
    <t>Encargo vinculado ao fornecimento de energia elétrica</t>
  </si>
  <si>
    <t>3.3.90.47.10</t>
  </si>
  <si>
    <t>Licenciamento anual</t>
  </si>
  <si>
    <t>Renovação da concessão da autorização de uso de placas especiais</t>
  </si>
  <si>
    <t>SOF a designar</t>
  </si>
  <si>
    <t>Pagamento IPTU sede CNJ</t>
  </si>
  <si>
    <t>Obrigação contratual decorrente da locação dos imóveis sede do CNJ</t>
  </si>
  <si>
    <t>05134/2029</t>
  </si>
  <si>
    <t xml:space="preserve">3.3.90.14.14 </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</si>
  <si>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</si>
  <si>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plenárias e conduzirem trabalhos em seus gabinetes.</t>
  </si>
  <si>
    <t>3.3.90.93.03</t>
  </si>
  <si>
    <t>Valores destinados a compensar as despesas de instalação dos Conselheiros, Juizes Auxiliares e Servidores que, no interesse da Administração, se deslocarem da respectiva sede e passar a ter exercício no Conselho Nacional de Justiça.
O referido benefício engloba:
* Ajuda de Custo para atender às despesas de viagem, mudança e instalação;
* Indenização dos valores gastos com transporte;
* Indenização dos valores gastos com o transporte de mobiliário, bagagem e bens pessoais</t>
  </si>
  <si>
    <t>A indenização da ajuda de custo para mudança é calculada com base na remuneração do servidor, subsídio do juiz auxiliar ou conselheiro e compreende o ressarcimento dos gastos com transporte de mobiliário e bagagem e passagem aérea ou rodoviária.
No cálculo, consideramos o pagamento de  20  benefícios num valor médio de R$ 35.000,00, já prevendo-se o encerramento de mandato de 5 (cinco) Conselheiros no ano de 2024.</t>
  </si>
  <si>
    <t>04169/2023</t>
  </si>
  <si>
    <t>33.90.14</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</si>
  <si>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</si>
  <si>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</si>
  <si>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</si>
  <si>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3.3.90.93.11</t>
  </si>
  <si>
    <t>Concessão de Bolsas de Pós-Gradução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</si>
  <si>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2024, a SEDUC projeta a manutenção de 5 bolsas de graduação, 5 bolsas lato sensu, 15 bolsas de mestrado e 10 bolsas de doutorado.</t>
  </si>
  <si>
    <t>Concessão de Bolsas de Língua Estrangeira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</si>
  <si>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2024 de até 35 bolsas de línguas é de R$ 140.000,00.</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</si>
  <si>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</si>
  <si>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R$ 7.292,60 por servidor contemplado.</t>
  </si>
  <si>
    <t>0009</t>
  </si>
  <si>
    <t>SG/DG</t>
  </si>
  <si>
    <t>PO criado para permitir planejamento mais preciso sobre a destinação de recursos orçamentários e financeiros para projetos estratégicos do CNJ e aumentar a a qualidade de sua gestão.</t>
  </si>
  <si>
    <t>216H</t>
  </si>
  <si>
    <t>AMMM</t>
  </si>
  <si>
    <t>Ajuda de Custo para moradia a magistrados e membros do Ministério Público. (Auxílo-Moradia para magistrados).</t>
  </si>
  <si>
    <t>AMOA</t>
  </si>
  <si>
    <t>3.3.90.93.07</t>
  </si>
  <si>
    <t>Auxílio-moradia para outros agentes públicos - ativos. (Auxílio-Moradia para servidores).</t>
  </si>
  <si>
    <t>3.3.90.40.20</t>
  </si>
  <si>
    <t>Treinamento DTI</t>
  </si>
  <si>
    <t>Incentivar o desenvolvimento de capacidades dos Sevidores de TIC</t>
  </si>
  <si>
    <t>00003/2022</t>
  </si>
  <si>
    <t>Reconhecimento de dívida - Contrato n. 35/2021</t>
  </si>
  <si>
    <t>Reconhecimento de dívida</t>
  </si>
  <si>
    <t>03577/2020</t>
  </si>
  <si>
    <t>Realização de certame para admissão de pessoal no Conselho Nacional de Justiça</t>
  </si>
  <si>
    <t>12596/2023</t>
  </si>
  <si>
    <t>Contrato 9/2024</t>
  </si>
  <si>
    <t>RESUMO POR UNIDADE</t>
  </si>
  <si>
    <t>Orçamento</t>
  </si>
  <si>
    <t>Limite</t>
  </si>
  <si>
    <t>Diferença</t>
  </si>
  <si>
    <t>AÇÃO ORÇAMENTÁRIA / PLANO ORÇAMENTÁRIO (PO)</t>
  </si>
  <si>
    <t>PROPOSTA LOA 2024</t>
  </si>
  <si>
    <t>DOTAÇÃO ATUALIZADA</t>
  </si>
  <si>
    <t>Documentos de atualização das propostas orçamentárias</t>
  </si>
  <si>
    <t>PRIMÁRIAS DISCRICIONÁRIAS - RP 2</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</si>
  <si>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</si>
  <si>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</si>
  <si>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</si>
  <si>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</si>
  <si>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</si>
  <si>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</si>
  <si>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</si>
  <si>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TOTAL</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</si>
  <si>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</si>
  <si>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</si>
  <si>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</si>
  <si>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</si>
  <si>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Ajuda de Custo para Moradia</t>
  </si>
  <si>
    <t>AMMM - Ajuda de Custo para moradia a magistrados e membros do MP</t>
  </si>
  <si>
    <t>AMOA - Auxílio-moradia para outros agentes públicos - ativos</t>
  </si>
  <si>
    <t>CATMAT | CATSER</t>
  </si>
  <si>
    <t>GND</t>
  </si>
  <si>
    <t>CATMAT - GRUPO 89</t>
  </si>
  <si>
    <t>CATSER - 16691</t>
  </si>
  <si>
    <t>CATSER - 16748</t>
  </si>
  <si>
    <t>CATSER - 17027</t>
  </si>
  <si>
    <t>CATSER - 18139</t>
  </si>
  <si>
    <t>CATSER - 19224</t>
  </si>
  <si>
    <t>CATSER - 20052</t>
  </si>
  <si>
    <t>CATSER - 22039</t>
  </si>
  <si>
    <t>CATSER - 24902</t>
  </si>
  <si>
    <t>CATSER - 25216</t>
  </si>
  <si>
    <t>CATSER - 26140</t>
  </si>
  <si>
    <t>CATSER - 3565</t>
  </si>
  <si>
    <t>Contratação de empresa especializada no serviço de impressão fotográfica e emolduramento.</t>
  </si>
  <si>
    <t>05789/2024</t>
  </si>
  <si>
    <t>05989/2024</t>
  </si>
  <si>
    <t>Aquisição de Impressoras</t>
  </si>
  <si>
    <t>A compra do objeto se justifica pela demanda de impressão de documentos necessários ao bom andamento dos eventos realizados fora das dependências do CNJ, inclusive em viagens, com o objetivo de aprimorar a eficiência e a produtividade do trabalho a ser realizado</t>
  </si>
  <si>
    <t>Assinatura de bases de dados em meio digital, nas áreas de conhecimento correlatas à atuação do Conselho Nacional de Justiça</t>
  </si>
  <si>
    <t>Assessoria de Comunicação Social - apoio administrativo</t>
  </si>
  <si>
    <t>Áudio e vídeo 1 - apoio administrativo</t>
  </si>
  <si>
    <t>13197/2018</t>
  </si>
  <si>
    <t>Contrato n. 02/2020</t>
  </si>
  <si>
    <t>Áudio e vídeo 2 - apoio administrativo</t>
  </si>
  <si>
    <t>08029/2023</t>
  </si>
  <si>
    <t>Contrato n. 05/2024</t>
  </si>
  <si>
    <t xml:space="preserve">Clipping </t>
  </si>
  <si>
    <t xml:space="preserve">Jornais e revistas  online </t>
  </si>
  <si>
    <t xml:space="preserve">STF - Produção de Programas de TV e Rádio por meio do Termo de Cooperação com o STF </t>
  </si>
  <si>
    <t>Adequação do sistema de detecção, alarme e combate a incêndio na área do Arquivo Central da COIN/CNJ.</t>
  </si>
  <si>
    <t>Reserva PCA</t>
  </si>
  <si>
    <t>11775/2023</t>
  </si>
  <si>
    <t>ARP 03/2024</t>
  </si>
  <si>
    <t>NE 277/2024</t>
  </si>
  <si>
    <t>07399/2024</t>
  </si>
  <si>
    <t>Aquisição de Cronômetros Programáveis e Displays Digitais</t>
  </si>
  <si>
    <t>07899/2024</t>
  </si>
  <si>
    <t>Aquisição de materiais para confecção de crachás de identificação e de papéis de diversos formatos e gramaturas</t>
  </si>
  <si>
    <t>NE 293/2024; NE 294/2024</t>
  </si>
  <si>
    <t>3.3.90.30.44</t>
  </si>
  <si>
    <t>A aquisição do produto supramencionado será necessária em vista do Programa de Capacitação e de Conscientização "Polícia Judicial Amiga dos Autistas" (Processo SEI 11340/2023), com a finalidade de dar cumprimento ao Protocolo de Interação elaborado pelo Conselho Nacional de Justiça.</t>
  </si>
  <si>
    <t>Cordões dupla face: AUTISMO e GIRASSOL  (material do cordão é poliéster com fecho de engate rápido e proteção metálica nas partes costuradas)</t>
  </si>
  <si>
    <t>05848/2024</t>
  </si>
  <si>
    <t>3.3.90.30.39</t>
  </si>
  <si>
    <t>Pneus e câmara de ar para carrinhos manuais</t>
  </si>
  <si>
    <t>Com base no orçamento (1845931), cujo valor total estimado para os itens acima listados é de R$ 1.012,76 (mil e doze reais e setenta e seis centavos), conforme tabela abaixo, solicitamos suprimento de fundos para aquisição dos referidos produtos, visando a manutenção dos carrinhos de transporte de materiais da SEMAP e SESER, cujos patrimônios também seguem na planilha abaixo e na Ficha dos bens (1845929).</t>
  </si>
  <si>
    <t>05891/2024</t>
  </si>
  <si>
    <t>08049/2024</t>
  </si>
  <si>
    <t>4.4.90.52.04</t>
  </si>
  <si>
    <t>Cronômetro regressivo digital programável, com visor e teclado frotal para configuração e programação, 110/220v (Bivolt), com saída para conexão de no mínimo 4 displays remotos. Marca e Modelo: ProDigital CR-1.</t>
  </si>
  <si>
    <t>CATMAT - PDM 5984</t>
  </si>
  <si>
    <t>Segundo informação da unidade de Apoio à Secretaria-Geral, repassada pelo e-mail (1882226), no dia 13/06/2024, o cronômetro instalado no Plenário do CNJ - Patrimônio n. 7864 (que desde fevereiro já não estava funcionando plenamente, conforme e-mail 1872043) apresentou piora no funcionamento e por isso a Secretaria Processual (unidade que opera o dispositivo) solicitou providências urgentes na substituição do equipamento.</t>
  </si>
  <si>
    <t>00641/2023</t>
  </si>
  <si>
    <t>CATMAT - PDM 745</t>
  </si>
  <si>
    <t>CATMAT - PDM 19555</t>
  </si>
  <si>
    <t>Aquisição de etiquetas adesivas de segurança (estilo PINS) e pulseiras de identificação com lacre adesivo para identificação visual nas solenidades do Conselho Nacional de Justiça</t>
  </si>
  <si>
    <t>CATMAT - PDM 14509</t>
  </si>
  <si>
    <t>CATMAT - CLASSE 4210</t>
  </si>
  <si>
    <t>CATMAT - PDM 1453</t>
  </si>
  <si>
    <t>CATMAT - PDM 6661</t>
  </si>
  <si>
    <t>CATMAT - GRUPO 67</t>
  </si>
  <si>
    <t>CATMAT - CLASSE 3610</t>
  </si>
  <si>
    <t>CATMAT - PDM 16549</t>
  </si>
  <si>
    <t>Aquisição de pastas personalizadas, do tipo porta diploma.</t>
  </si>
  <si>
    <t>CATMAT - PDM 10884</t>
  </si>
  <si>
    <t>CATMAT - PDM 13927</t>
  </si>
  <si>
    <t>CATMAT - PDM 6446</t>
  </si>
  <si>
    <t>CATMAT - PDM 14744</t>
  </si>
  <si>
    <t>CATMAT - CLASSE 8345</t>
  </si>
  <si>
    <t>CATMAT - PDM 14697</t>
  </si>
  <si>
    <t>04069/2024</t>
  </si>
  <si>
    <t>07024/2024</t>
  </si>
  <si>
    <t>CATMAT - PDM 12609</t>
  </si>
  <si>
    <t>CATMAT - PDM 5502</t>
  </si>
  <si>
    <t>CATMAT - PDM 648</t>
  </si>
  <si>
    <t>CATMAT - PDM 13878</t>
  </si>
  <si>
    <t>O modelo de adesivo usado atualmente, que pode ser retirado com facilidade, mantendo seu aspecto íntegro, não prevenido sua reutilização, dificulta a triagem de acesso em áreas controladas nas solenidades do CNJ, principalmente em eventos externos. Por certo, os adesivos em uso geram uma falsa sensação de controle, sendo mais um risco à segurança do evento do que um recurso de proteção.</t>
  </si>
  <si>
    <t>As pastas são distribuídas entre as autoridades do CNJ. Sempre que um Conselheiro ou Juiz inicia suas atividades no CNJ, entregamos uma pasta dessas para que utilizem em suas atividades. Além disso, as pastas também são utilizadas em eventos em que é preciso assinar documentos, a exemplo de assinaturas de acordo de cooperação técnica, protocolos de intenções e acordos de todo tipo feitos entre o CNJ e os demais órgãos da administração pública brasileira.</t>
  </si>
  <si>
    <t>CATMAT - CLASSE 7020</t>
  </si>
  <si>
    <t>CATMAT - PDM 6297</t>
  </si>
  <si>
    <t>CATMAT - PDM 12649</t>
  </si>
  <si>
    <t>CATMAT - PDM 11167</t>
  </si>
  <si>
    <t>CATMAT - PDM 16077</t>
  </si>
  <si>
    <t>07142/2024</t>
  </si>
  <si>
    <t>CATMAT - PDM 16244</t>
  </si>
  <si>
    <t>A compra se justifica pela necessidade de manter operante o notebook, garantindo o pleno funcionamento e usabilidade do dispositvo.</t>
  </si>
  <si>
    <t>Aquisição de peças para notebook</t>
  </si>
  <si>
    <t>CATSER - 18422</t>
  </si>
  <si>
    <t>06474/2024</t>
  </si>
  <si>
    <t>CATSER - 16810</t>
  </si>
  <si>
    <t>Serviço de manutenção de container</t>
  </si>
  <si>
    <t>Container com a alça de transporte quebrada, impossibilitando a coleta de lixo</t>
  </si>
  <si>
    <t>08319/2024</t>
  </si>
  <si>
    <t>06356/2024</t>
  </si>
  <si>
    <t>040136 - SETRA</t>
  </si>
  <si>
    <t>040112 - COPF</t>
  </si>
  <si>
    <t>Aquisição de canetas com acionamento por clique, personalizadas com a logo do CNJ.</t>
  </si>
  <si>
    <t>As canetas  personalizadas fazem parte dos materiais institucionais necessários para realização de eventos organizados ou apoiados pelo CNJ.
Elas são distribuídas, quando houver necessidade, entre Conselheiros, autoridades e público interno ou externo do evento, e serão utilizadas na realização dos eventos, por exemplo, para assinaturas de documentos, como acordo de cooperação técnica, protocolos de intenções e acordos de todo tipo feitos entre o CNJ e os demais órgãos da administração pública brasileira .</t>
  </si>
  <si>
    <t>07029/2024</t>
  </si>
  <si>
    <t>CATMAT - PDM 99</t>
  </si>
  <si>
    <t>Serviço de pintura epóxi antiderrapante no 1º Subsolo da Garagem do CNJ no edifício Premium.</t>
  </si>
  <si>
    <t xml:space="preserve">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t>
  </si>
  <si>
    <t>04806/2024</t>
  </si>
  <si>
    <t>CATSER - 1090</t>
  </si>
  <si>
    <t>CATSER - 13455</t>
  </si>
  <si>
    <t>Material Vinil 1</t>
  </si>
  <si>
    <t xml:space="preserve">Templates  </t>
  </si>
  <si>
    <t xml:space="preserve">Flirkr 1 </t>
  </si>
  <si>
    <t xml:space="preserve">Flirkr 2 </t>
  </si>
  <si>
    <t>Newsletter</t>
  </si>
  <si>
    <t xml:space="preserve">Libras  </t>
  </si>
  <si>
    <t>Pllug in elementor</t>
  </si>
  <si>
    <t>CJF -  ressarcimento despesas material gráfico e vinil (SEI 04344/2015/ SEI 04372/2021)</t>
  </si>
  <si>
    <t>Contratação de serviço de elaboração de laudo</t>
  </si>
  <si>
    <t>08670/2024</t>
  </si>
  <si>
    <t>CATSER - 21784</t>
  </si>
  <si>
    <t xml:space="preserve">Aquisição de fones de ouvido/headset para o Conselho Nacional de Justiça </t>
  </si>
  <si>
    <t>08659/2024</t>
  </si>
  <si>
    <t>CATMAT - PDM 7703</t>
  </si>
  <si>
    <t>09138/2024</t>
  </si>
  <si>
    <t>CATSER - 27219</t>
  </si>
  <si>
    <t>Certificado digital em nuvem A3 pessoa física (3 anos) emitido certificado digital emitido por autoridade certificadora de governo (*)</t>
  </si>
  <si>
    <t xml:space="preserve"> O pedido supracitado justifica-se:
1. CONSIDERANDO a informação descrita no Ofício DG 104 (1892616)
6. Cabe ressaltar que este órgão envidará esforços para estabelecer controles adicionais no acesso de seus usuários, visando reforçar a garantia de autenticidade e segurança das informações no ambiente do SIAFI.
2. CONSIDERANDO a solicitação realizada no Despacho SOF 1892704
Ato contínuo, sugerimos o envio dos autos ao Departamento de Tecnologia da Informação e Comunicação – DTI para providências relativas à aquisição de 50 (cinquenta) certificados digitais do tipo A3, emitidos por autoridade certificadora de governo aceita para acesso ao SIAFI, conforme lista constante do documento 1890127. Tal número de certificados se justifica pela necessidade de atender aos usuários atuais do sistema SIAFI no CNJ, bem como adição de novos usuários e eventuais renovações de certificados.
3. CONSIDERANDO os documentos SEI 1890118, 1890127 e 1892543 apensos ao processo 08479/2024
A partir do dia 10/07/2024, os operadores, ou seja, usuários que possuem perfil de acesso que não seja exclusivamente de consulta, que possuem certificado digital emitido por autoridade certificadora de governo deverão utilizá-lo para acessar o SIAFI e não poderão mais acessar o sistema com CPF e senha, independentemente de sua UG ter aderido ao Controle de Acesso Condicional por IP (CAC).</t>
  </si>
  <si>
    <t>Aquisição de púlpitos, mesa e brasões para utilização em solenidades do Conselho Nacional de Justiça.</t>
  </si>
  <si>
    <t>O CNJ, para o alcance de sua missão institucional, promove, durante o ano, vários tipos de eventos demandados pela Presidência, Conselheiros e demais setores do órgão. A grande maioria dos eventos e solenidades realizados pelo CNJ se concentram, atualmente, em três espaços: Sala EA03, Auditório e Plenário. Dessa forma, faz-se necessário que os três espaços possuam todo o mobiliário e estrutura necessários à realização desses eventos.</t>
  </si>
  <si>
    <t>CATMAT - PDM 11336</t>
  </si>
  <si>
    <t>01223/2024</t>
  </si>
  <si>
    <t>CATMAT - PDM 333</t>
  </si>
  <si>
    <t>08949/2024</t>
  </si>
  <si>
    <t xml:space="preserve">a aquisição decorre da necessidade permanente de acautelamento de arma de fogo no CNJ tanto pelos policiais judiciais que atuam no Órgão, quanto para o público externo (Policiais, juizes, promotores, procuradores e outros servidores e/ou autoridades com porte) que necessita adentra às dependências, cujo armamento deve ser devidamente acautelado, nos termos do artigo 6º da Instrução Normativa 02/2020.  </t>
  </si>
  <si>
    <t>Aquisição de 2 (dois) cofres específicos para guarda/acautelamento de armas de fogo no âmbito do Conselho Nacional de Justiça.</t>
  </si>
  <si>
    <t>Aquisição de uniformes</t>
  </si>
  <si>
    <t>atender à Resolução do CNJ Nº 379, de 15 de março de 2021, que dispõe sobre o uso e o fornecimento de uniformes e acessórios de identificação visual para os(as) Inspetores(as) e para os(as) Agentes da Polícia Judicial do Poder Judiciário.</t>
  </si>
  <si>
    <t>06342/2024</t>
  </si>
  <si>
    <t>CATMAT - PDM 7289</t>
  </si>
  <si>
    <t>09008/2024</t>
  </si>
  <si>
    <t>07884/2024</t>
  </si>
  <si>
    <t>3.3.90.30.21</t>
  </si>
  <si>
    <t>ARP 01/2024</t>
  </si>
  <si>
    <t>ARP 04/2024</t>
  </si>
  <si>
    <t>Contrato n. 22/2024</t>
  </si>
  <si>
    <t>03889/2024</t>
  </si>
  <si>
    <t>STJ -  ressarcimento despesas material gráfico e vinil (SEI 04344/2015/ SEI 04372/2021)</t>
  </si>
  <si>
    <t>3.3.90.93.02</t>
  </si>
  <si>
    <t>ressarcimentos diversos</t>
  </si>
  <si>
    <t>ressarcimento servidores compras diversas</t>
  </si>
  <si>
    <t>3.3.90.30.41</t>
  </si>
  <si>
    <t xml:space="preserve">Wire-o encadernação </t>
  </si>
  <si>
    <t xml:space="preserve">ressarimento compra equipamento encadernadora wire-o encadernaçao </t>
  </si>
  <si>
    <t>Aquisição de suprimentos do scanner Fujitsu S1500</t>
  </si>
  <si>
    <t>08258/2024</t>
  </si>
  <si>
    <t>CATMAT - PDM 16636</t>
  </si>
  <si>
    <t>10052/2024</t>
  </si>
  <si>
    <t>CATSER - 5991</t>
  </si>
  <si>
    <t>Manutenção corretiva e preventiva da fragmentadora de patrimônio nº 17306, incluindo limpeza, lubrificação.</t>
  </si>
  <si>
    <t>Considerando o orçamento 1920455, no valor 460,00 (quatrocentos e sessenta reais), solicitamos suprimento de fundos para manutenção corretiva e preventiva da fragmentadora (Patrimônio n. 17306), a qual, segundo a unidade que utiliza (Secretaria Processual - SPR) está apresentando ruído/barulho incomum.
Ressaltamos que o valor orçado é inferior a 50% do valor atual do bem, conforme ficha do bem 1920453, caracterizando-o como recuperável, conforme instrução normativa 45/2018.
A manutenção se justifica pela necessidade de recolocar a fragmentadora em uso na SPR, tendo em vista a grande demanda daquela unidade de serviços que dependem desse equipamento.
Ademais, a manutenção representa uma opção mais sustentável, já que será prolongada a vida útil do aparelho, evitando o descarte desnecessário de um produto que ainda pode ser utilizado.
Por fim, cabe registrar que a SEMAP não dispõe de equipamento semelhante no estoque/depósito para substituição, bem como não possui em estoque os materiais de consumo necessários para a manutenção do equipamento.</t>
  </si>
  <si>
    <t>01288/2024; 06316/2024; 02799/2024; 06442/2024; 04271/2024</t>
  </si>
  <si>
    <t>Prestação de serviço de apoio administrativo na área de assistência materno-infantil (CEAME)</t>
  </si>
  <si>
    <t>08544/2019</t>
  </si>
  <si>
    <t>MP-01 - Medida Provisória n. 1238, de 03/07/2024 - Apoio Administrativo</t>
  </si>
  <si>
    <t>164X</t>
  </si>
  <si>
    <t>164X - Medida Provisória n. 1238, de 03/07/2024 - Aquisição de Edifício-Sede</t>
  </si>
  <si>
    <t>Aquisição de Edifício-Sede</t>
  </si>
  <si>
    <t>Aquisição de notebooks para os usuários do Conselho Nacional de Justiça</t>
  </si>
  <si>
    <t>CATMAT - PDM 8435</t>
  </si>
  <si>
    <t>07971/2024</t>
  </si>
  <si>
    <t>CATSER - 27910</t>
  </si>
  <si>
    <t>Contratação de Seguro Total para Veículos</t>
  </si>
  <si>
    <t>Aquisição de Seguro para 3 (três) veículos da marca Ford, modelo Focus, que foram doados pelo Tribunal Superior do Trabalho (TST) ao CNJ; haja vista a necessidade dos veículos estarem cobertos por seguro que venha cobrir eventuais sinistros. </t>
  </si>
  <si>
    <t>10135/2024</t>
  </si>
  <si>
    <t>O material será utilizado nas copas para embalar os alimentos e servir os lanches das autoridades, que utilizarão da aviação da Força Aérea Brasileira e não possuem serviço de bordo na área de alimentação.</t>
  </si>
  <si>
    <t>10735/2024</t>
  </si>
  <si>
    <t>Pote redondo descartável com tampa, capacidade 300ml, pacote com 100 unidades</t>
  </si>
  <si>
    <t>Kit talher madeira biodegradável (garfo, faca e guardanapo), medida 16cm aproximadamente</t>
  </si>
  <si>
    <t>CATMAT - PDM 1104</t>
  </si>
  <si>
    <t>CATMAT - PDM 1146</t>
  </si>
  <si>
    <t>10889/2024</t>
  </si>
  <si>
    <t>Rolo Plástico Filme PVC 28 cm X 300 mt</t>
  </si>
  <si>
    <t>A aquisição de rolos de filmes de PVC se faz necessário para o uso da Copa do CNJ. O material a ser adquirido será utilizado para embalar os alimentos gordurosos e não gorduroso tendo em vista proteção contra bactérias e microorganismos, contribuindo assim para uma maior higienização.</t>
  </si>
  <si>
    <t>CATMAT - PDM 1347</t>
  </si>
  <si>
    <t>CATSER - 5410</t>
  </si>
  <si>
    <t>10888/2024</t>
  </si>
  <si>
    <t>Considerando o orçamento 1934111, no valor R$ 350,00 (trezentos e cinquenta reais), solicitamos suprimento de fundos para substituição do assento da cadeira giratória  (Patrimônio n. 20693). Após a manutenção a cadeira será disponibilizada para atender magistrados deste Conselho.
Ressaltamos que o valor orçado é inferior a 50% do valor atual do bem, conforme ficha do bem 1934106, caracterizando-o como recuperável, conforme Instrução Normativa n. 45/2018.
A manutenção se justifica pela necessidade de utilização desse modelo de cadeira por magistrados, secretários, chefes de gabinete e diretores e tendo em vista não possuirmos outra cadeira com as mesmas características em estoque para, se for o caso, realizar a disponibilização.
Ademais, a manutenção representa uma opção mais sustentável, já que será prolongada a vida útil do bem, evitando o descarte desnecessário de um produto que ainda pode ser utilizado.
Por fim, cabe registrar que a SEMAP não dispõe de cadeira semelhante no estoque/depósito para substituição, bem como não possui em estoque os materiais de consumo necessários para a manutenção do bem.</t>
  </si>
  <si>
    <t>Substituição do assento da cadeira giratória de patrimônio 20693</t>
  </si>
  <si>
    <t>Blocos de notas Tops The Legal Pad 21,5 cm x 29,5 cm, papel canário, pauta legal, 50 folhas, amarelo (fotografia 1936258) e Canetas uni-ball vision fine waterproof / Fade-proof – cor; Azul (fotografia 1936262)</t>
  </si>
  <si>
    <t>A aquisição do material descrito acima será necessária para atender a demanda do Gabinete da Presidência, conforme e-mail 1936264.
Informo que não temos estoque dos referidos materiais, bem como o CNJ não possui registro de preços vigente para aquisição, bem como não há disponibilidade desses materiais na cesta de produtos do CNJ no Almoxarifado Virtual Nacional - AVN.
Ressalte-se que a Instrução Normativa DG n. 105 de 14/06/2024, autoriza a referida aquisição nos seguintes termos:
“Art. 15. A aquisição por meio de suprimento de fundos somente poderá ser promovida para a compra de materiais de consumo que guardem relação direta com as atividades da unidade e sirvam ao interesse público, e fica condicionada a:
I – eventual inexistência no almoxarifado ou depósito ou farmácia do material ou medicamento a adquirir;
II – impossibilidade, inconveniência ou inadequação econômica de estocagem do material;
III – inexistência de cobertura contratual.”                                         
Relativamente ao quantitativo, cabe informar que foi estabelecido pela unidade solicitante, conforme e-mail do Gabinete da Presidência (1936264).
Por fim, cabe registrar que a SEMAP não dispõe desses materiais em estoque por se tratarem de itens específicos e de uso apenas da referida Unidade.</t>
  </si>
  <si>
    <t>11029/2024</t>
  </si>
  <si>
    <t>3.3.90.30.16</t>
  </si>
  <si>
    <t>Reparo na costura de almofada do sofá de patrimônios</t>
  </si>
  <si>
    <t xml:space="preserve">Considerando a solicitação de reparo CNJ-Serviços nº 51012 (1934871) e o orçamento 1934877, no valor R$ 960,00 (novecentos e sessenta reais), solicitamos suprimento de fundos para reparar as costuras de 12 (doze) almofadas dos sofás de couro natural (Patrimônios acima relacionados), os quais são utilizados pela Secretaria de Cerimonial e Eventos (SCE) para compor a sala FA04 em eventos e reuniões das autoridades deste Conselho.
Ressaltamos que o valor orçado é inferior a 50% do valor atual de cada bem, conforme ficha dos bens 1934864, caracterizando-os como recuperáveis, conforme Instrução Normativa n. 45/2018.
A manutenção se justifica pela necessidade de utilização constante dos sofás pelas autoridades do CNJ nas reuniões e eventos, bem como para preservar o patrimônio da instituição e promover a economia de recursos, pois evita-se a aquisição de sofás novos.
Ressalte-se que os sofás em questão estão apresentando somente desgaste na costura de pequenas partes do revestimento das almofadoas, mas estão bem preservados e com boa aparência, tendo em vista serem revestidos de couro natural (material bastante resistente e que eleva a durabilidade do mobiliário), o que também justifica o reparo das costuras ao invés da troca do revestimento ou até mesmo a substituição dos sofás.
Ademais, a manutenção representa uma opção mais sustentável, já que será prolongada a vida útil dos bens, evitando o descarte desnecessário de mobiliários que ainda podem ser utilizados.
Por fim, cabe registrar que a SEMAP não dispõe de sofás semelhante no estoque/depósito para substituição, bem como não possui em estoque os materiais de consumo necessários para a manutenção do bem.  </t>
  </si>
  <si>
    <t>10938/2024</t>
  </si>
  <si>
    <t>CATMAT - PDM 449</t>
  </si>
  <si>
    <t>10781/2024</t>
  </si>
  <si>
    <t>Aquisição de carrinhos para transporte de materiais</t>
  </si>
  <si>
    <t>Nas atividades rotineiras da SEMAP, notadamente nos serviços de carregamento e estocagem de bens, utiliza-se carrinhos de transporte de materiais, sendo que os atualmente disponíveis estão danificados ou são inapropriados, o que está gerando dificuldades na realização das demandas e, a qualquer momento, a SEMAP poderá ficar desprovida de tais bens, caso não seja mais viável a realização de manutenções corretivas nesses carrinhos.
Ademais, conforme pode ser verificado no documento SEI nº 1936350, a maioria dos seis carrinhos da SEMAP são bastante antigos, sendo que três foram adquiridos em 2010, dois em 2013 e um em 2019.
Ressalte-se que equipamentos mais antigos podem exigir mais manutenção e reparos, o que pode aumentar os custos operacionais e o tempo de inatividade, bem como podem ser menos ergonômicos ou terem sistemas de segurança obsoletos, o que pode aumentar o risco de acidentes e lesões, e além desses aspectos, com o desgaste natural ao longo do tempo o desempenho do carrinho pode ser consideravelmente afetado, tornando-o menos confiável e mais suscetível a quebras e manutenções corretivas frequentes.
Atualmente, há na SEMAP três carrinhos tipo plataforma, sendo que dois estão em condições de uso, porém são de roda seca (pneus maciços - não pneumático), ocasionando ruídos e atrapalhando eventos e reuniões, tornando o uso inapropriado nestas ocasiões. O outro carrinho é inadequado, pois é construído em material frágil e não suporta serviço pesado, estando por esse motivo danificado. Salienta-se que os três já passaram por manutenções.
Assim, entende-se necessária a aquisição de dois carrinhos plataformas, cujos modelos escolhidos possuem maior capacidade de carga e são equipados com pneus de borracha evitando ruídos desnecessários.
Em relação ao outro modelo de carrinho (tipo armazém com duas rodas), há na SEMAP um com roda maciça e dois com rodas pneumáticas, todos são antigos e já passaram por diversas manutenções. Como os referidos carrinhos suportam o atendimento apenas de parte das demandas, entende-se necessária a aquisição de um carrinho mais largo, maior e que suporte uma carga mais elevada, visando evitar a deterioração e manutenções recorrentes dos demais carrinhos, tendo em vista que suportam uma carga menor.
Dessa forma, a aquisição visa substituir os carrinhos que estão deteriorados e passando por manutenções recorrentes, bem como atender à necessidade da equipe de carregadores de possuir ferramentas de trabalho que suportem as condições dos serviços demandados.
Importa também ressaltar o crescimento considerável das demandas da SEMAP, nos últimos anos, devido ao aumento do número de eventos internos e externos, o que justifica a necessidade de equipar de forma mais adequada a equipe dos carregadores deste Conselho. Além disso, com o aumento da demanda, o uso dos carrinhos se torna mais frequente, o que acelera a deterioração desses equipamentos.
Por fim, ressalte-se que a aquisição aqui proposta tem conexão com os objetivos estratégicos para o período de 2021-2026, estabelecidos nos incisos XI e XIV do art. 3º da Portaria n. 104/2020 – Presidência, pois visa “garantir infraestrutura adequada ao funcionamento do CNJ".</t>
  </si>
  <si>
    <t>Gelo Artificial Rígido de 500ml, medidas aproximadas 17cm x 3,7cm</t>
  </si>
  <si>
    <t>O material em questão é essencial para garantir a qualidade e a segurança alimentar durante os voos da Força Aérea Brasileira. A refrigeração adequada dos alimentos não apenas preserva seu sabor e textura, mas também é fundamental para prevenir a deterioração e o crescimento de microorganismos patogênicos. Assim, ao utilizar esse material, asseguramos que as autoridades recebam refeições que atendam aos padrões de higiene e nutrição necessários, contribuindo para o bem-estar e a saúde dos passageiros durante suas viagens.</t>
  </si>
  <si>
    <t>11129/2024</t>
  </si>
  <si>
    <t>CATMAT - PDM 7961</t>
  </si>
  <si>
    <t>Cadeiras de ferro preto</t>
  </si>
  <si>
    <t>A solicitação de suprimentos de fundos justifica-se, excepcionalmente, pela necessidade de locação de 200 (duzentas) cadeiras de ferro preto, a serem utilizadas no evento de posse do Corregedor Nacional de Justiça que será realizado por este Conselho, no dia 03 de setembro de 2024, de forma urgente, sem tempo hábil para um procedimento administrativo de contratação usual.</t>
  </si>
  <si>
    <t>11131/2024</t>
  </si>
  <si>
    <t>CATSER - 20460</t>
  </si>
  <si>
    <t>CATMAT - CLASSE 7110</t>
  </si>
  <si>
    <t>Contratação de Serviços Técnicos Especializados Profissionais da AWS (AWS Professional Services)</t>
  </si>
  <si>
    <t>Assegurar que as soluções em nuvem da AWS sejam implementadas, gerenciadas e otimizadas de maneira eficiente e segura, proporcionando à organização uma base sólida para inovação e crescimento sustentável</t>
  </si>
  <si>
    <t>Contrato de Nuvem (12/2024). Itens de Segurança da Informação</t>
  </si>
  <si>
    <t>Aquisição de mesa de escritório para o gabinete da Secretária-Geral do CNJ.</t>
  </si>
  <si>
    <t>Atualmente estão sendo utilizadas, no gabinete da Secretária-Geral do CNJ, uma estação de trabalho simples (com medidas de 1,40m x 1,40m) e uma mesa de reunião oblongo de apoio, para possibilitar a recepção de visitantes e autoridades.
Ressalte-se que essa estação de trabalho não segue os padrões estéticos e de acabamento do gabinete, o que afeta a integração visual com os demais elementos do ambiente.
Ademais, a estação utilizada é desproporcional ao tamanho do gabinete, por ser um mobiliário com dimensões relativamente pequenas, gerando uma falta de coerência visual e prejudicando a imagem e a harmonia geral do espaço.
Desse modo, diante da necessidade de otimizar o ambiente de trabalho do gabinete da Secretária-Geral do CNJ e proporcionar um espaço confortável e apropriado para as demandas especificas da autoridade, como a recepção de visitantes e autoridades, sugere-se a aquisição de uma mesa de escritório adequada e compatível com os aspectos estéticos do gabinete em questão.
É importante esclarecer que a mesa proposta para aquisição é um mobiliário especial, destinado a áreas nobres, com características distintas das mesas usadas nas áreas comuns de escritórios do CNJ.
Por fim, destaca-se que o objeto tem conexão com o objetivo estratégico para o período de 2021-2026, estabelecidos no inciso XI do art. 3º da Portaria n. 104/2020 – Presidência, pois visa “garantir infraestrutura adequada ao funcionamento do CNJ".</t>
  </si>
  <si>
    <t>11286/2024</t>
  </si>
  <si>
    <t>10586/2024</t>
  </si>
  <si>
    <t>Contrato n. 27/2024</t>
  </si>
  <si>
    <t>Contrato n. 24/2024</t>
  </si>
  <si>
    <t>Contrato n. 23/2024</t>
  </si>
  <si>
    <t>11012/2024</t>
  </si>
  <si>
    <t>Aquisição de 12 (doze) veículos modelo sedan</t>
  </si>
  <si>
    <t>Aquisição de 1 (um) veículo modelo van/minibus</t>
  </si>
  <si>
    <t>CATMAT - PDM 661</t>
  </si>
  <si>
    <t>Contratação de Serviços Unificados de Suporte para Plataforma Microsoft (Unified Support Services)</t>
  </si>
  <si>
    <t>12099/2024</t>
  </si>
  <si>
    <t xml:space="preserve"> atendimento das crescentes demandas
tecnológicas e operacionais, especialmente no contexto do uso de soluções em nuvem
pública da Microsoft atualmente em uso pelo CNJ. </t>
  </si>
  <si>
    <t>11943/2024</t>
  </si>
  <si>
    <t>Aquisições de materiais descartáveis que irão auxiliar no serviço de copeiragem do Conselho Nacional de Justiça</t>
  </si>
  <si>
    <t>CATMAT - PDM 8122</t>
  </si>
  <si>
    <t>Tendo em vista que a Ata de Registro de Preços 135/2023, A e C, nos itens 6 e 4, respectivamente, se esgotaram, e levando em consideração o elevado número de eventos simultâneos que ocorrem no CNJ, faz-se necessária a compra por dispensa dos itens até que uma nova licitação seja realizada.</t>
  </si>
  <si>
    <t>12407/2024</t>
  </si>
  <si>
    <t>Aquisição com instalação de aparelhos de Ar Condicionado do tipo Split Inverter e bombas de dreno.</t>
  </si>
  <si>
    <t>Na edificação localizada na SEPN 514, estão atualmente instalados 157 equipamentos split com potências variando de 12.000 a 30.000 BTUs. No Edifício Sede do CNJ existem atualmente 23 aparelhos split instalados.
Os equipamentos foram sendo adquiridos ao longo do tempo e não possuem uma padronização de marcas nem data de aquisição. Os equipamentos mais antigos datam de 2009 e os mais novos de 2019, pode-se notar que existe uma gama variada de marcas e idades dos equipamentos, sendo que em alguns casos, quando ocorrem quebras, não são encontradas peças para reposição, ou o custo do reparo supera o valor do bem.
Desta forma a necessidade a ser atendida pela contratação são as possíveis demandas referentes à substituição ou acréscimo de aparelhos de ar condicionado tipo split system inverter nas dependências do Conselho Nacional de Justiça, motivadas por obsolescência de equipamentos, desgaste dos materiais existentes ou eventuais mudanças de leiaute.
A contratação atende ao Objetivo Estratégico 11 disposto na Portaria nº 104, de 30 de junho de 2020, Art. 3º Inciso XI - Garantir Infraestrutura adequada ao funcionamento do CNJ.</t>
  </si>
  <si>
    <t>CATMAT - PDM 13768</t>
  </si>
  <si>
    <t>Aquisições de brindes (sacola e garrafa térmica com personalização)</t>
  </si>
  <si>
    <t>Considerando a relevância do Encontro Nacional do Poder Judiciário, que tem como uma de suas temáticas centrais a sustentabilidade, propomos a entrega de brindes que incentivem práticas sustentáveis entre os participantes. Os brindes consistem em uma sacola reutilizável e uma garrafa térmica, que não apenas proporcionam utilidade durante o evento, mas também promovem a conscientização ambiental.
Diante da urgência para a aquisição desses itens e do valor reduzido que se enquadra nas hipóteses de dispensa de licitação, justificamos a compra por dispensa, com base na celeridade necessária para garantir a entrega dos produtos em tempo hábil para a distribuição no início do encontro.</t>
  </si>
  <si>
    <t>CATMAT - PDM 11908</t>
  </si>
  <si>
    <t>12646/2024</t>
  </si>
  <si>
    <t>Contratação de entidade sem fins lucrativos para desenvolvimento de atividades conjuntas que propiciem a formação técnico-profissional</t>
  </si>
  <si>
    <t>12698/2024</t>
  </si>
  <si>
    <t>MP02</t>
  </si>
  <si>
    <t>MP01</t>
  </si>
  <si>
    <t>Multa e juros</t>
  </si>
  <si>
    <t>Ressarcimentos SAD</t>
  </si>
  <si>
    <t>Taxas de vistoria</t>
  </si>
  <si>
    <t>12210/2024</t>
  </si>
  <si>
    <t>Recursos - Remanejamento PO003 / GND3</t>
  </si>
  <si>
    <t>Ajustes necessários</t>
  </si>
  <si>
    <t>Recursos - Remanejamento PO003 / GND4</t>
  </si>
  <si>
    <t>Recursos - Remanejamento POSEG0 / GND3</t>
  </si>
  <si>
    <t>Recursos - Remanejamento PO004 / GND3</t>
  </si>
  <si>
    <t>06496/2024; 11448/2024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</si>
</sst>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2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6"/>
      <color theme="0"/>
      <name val="Palatino Linotype"/>
      <family val="1"/>
    </font>
    <font>
      <b/>
      <sz val="10"/>
      <color theme="1"/>
      <name val="Arial"/>
      <family val="2"/>
    </font>
    <font>
      <sz val="8"/>
      <name val="Calibri"/>
      <family val="2"/>
      <scheme val="minor"/>
    </font>
    <font>
      <sz val="11"/>
      <color theme="1"/>
      <name val="Arial"/>
      <family val="2"/>
    </font>
    <font>
      <sz val="12"/>
      <name val="Arial"/>
      <family val="2"/>
    </font>
    <font>
      <b/>
      <sz val="12"/>
      <name val="Arial"/>
      <family val="2"/>
    </font>
    <font>
      <i/>
      <sz val="12"/>
      <name val="Arial"/>
      <family val="2"/>
    </font>
    <font>
      <b/>
      <sz val="14"/>
      <name val="Arial"/>
      <family val="2"/>
    </font>
    <font>
      <sz val="14"/>
      <name val="Arial"/>
      <family val="2"/>
    </font>
    <font>
      <sz val="10"/>
      <color theme="1"/>
      <name val="Arial"/>
      <family val="2"/>
    </font>
    <font>
      <i/>
      <sz val="12"/>
      <name val="Arial"/>
      <family val="2"/>
    </font>
    <font>
      <sz val="12"/>
      <name val="Arial"/>
      <family val="2"/>
    </font>
    <font>
      <sz val="11"/>
      <color theme="1"/>
      <name val="Arial"/>
      <family val="2"/>
    </font>
    <font>
      <sz val="10"/>
      <color theme="1"/>
      <name val="Arial"/>
      <family val="2"/>
    </font>
    <font>
      <i/>
      <sz val="12"/>
      <name val="Arial"/>
      <family val="2"/>
    </font>
    <font>
      <sz val="14"/>
      <name val="Arial"/>
      <family val="2"/>
    </font>
    <font>
      <b/>
      <sz val="14"/>
      <name val="Arial"/>
      <family val="2"/>
    </font>
    <font>
      <b/>
      <sz val="12"/>
      <name val="Arial"/>
      <family val="2"/>
    </font>
  </fonts>
  <fills count="1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style="thin">
        <color theme="1"/>
      </top>
      <bottom/>
      <diagonal/>
    </border>
    <border>
      <left style="medium">
        <color indexed="64"/>
      </left>
      <right style="medium">
        <color indexed="64"/>
      </right>
      <top style="medium">
        <color indexed="64"/>
      </top>
      <bottom/>
      <diagonal/>
    </border>
  </borders>
  <cellStyleXfs count="1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50">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6" borderId="0" xfId="0" applyFill="1"/>
    <xf numFmtId="0" fontId="0" fillId="6" borderId="0" xfId="0" applyFill="1" applyAlignment="1">
      <alignment horizontal="left"/>
    </xf>
    <xf numFmtId="0" fontId="3" fillId="6" borderId="0" xfId="0" applyFont="1" applyFill="1"/>
    <xf numFmtId="0" fontId="3" fillId="6" borderId="0" xfId="0" applyFont="1" applyFill="1" applyAlignment="1">
      <alignment horizontal="left"/>
    </xf>
    <xf numFmtId="14" fontId="3" fillId="6" borderId="0" xfId="0" applyNumberFormat="1" applyFont="1" applyFill="1"/>
    <xf numFmtId="0" fontId="0" fillId="0" borderId="0" xfId="0" applyAlignment="1">
      <alignment wrapText="1"/>
    </xf>
    <xf numFmtId="14" fontId="0" fillId="0" borderId="0" xfId="0" applyNumberFormat="1"/>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5" fillId="5" borderId="2" xfId="0" applyFont="1" applyFill="1" applyBorder="1" applyAlignment="1">
      <alignment horizontal="centerContinuous" vertical="center"/>
    </xf>
    <xf numFmtId="0" fontId="5" fillId="5" borderId="3" xfId="0" applyFont="1" applyFill="1" applyBorder="1" applyAlignment="1">
      <alignment horizontal="centerContinuous" vertical="center"/>
    </xf>
    <xf numFmtId="0" fontId="5"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6" fillId="6" borderId="8" xfId="1" applyFont="1" applyFill="1" applyBorder="1" applyAlignment="1"/>
    <xf numFmtId="0" fontId="0" fillId="8" borderId="0" xfId="0" applyFill="1"/>
    <xf numFmtId="0" fontId="0" fillId="9" borderId="0" xfId="0" applyFill="1"/>
    <xf numFmtId="0" fontId="0" fillId="10" borderId="0" xfId="0" applyFill="1"/>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44" fontId="3" fillId="6" borderId="0" xfId="0" applyNumberFormat="1" applyFont="1" applyFill="1"/>
    <xf numFmtId="44" fontId="3" fillId="4" borderId="1" xfId="1" applyFont="1" applyFill="1" applyBorder="1" applyAlignment="1">
      <alignment horizontal="left" vertical="center"/>
    </xf>
    <xf numFmtId="44" fontId="3" fillId="3" borderId="1" xfId="1" applyFont="1" applyFill="1" applyBorder="1" applyAlignment="1">
      <alignment horizontal="left" vertical="center"/>
    </xf>
    <xf numFmtId="0" fontId="4" fillId="2" borderId="2"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8" fillId="6" borderId="0" xfId="0" applyFont="1" applyFill="1"/>
    <xf numFmtId="44" fontId="9" fillId="7" borderId="8" xfId="1" applyFont="1" applyFill="1" applyBorder="1" applyAlignment="1">
      <alignment horizontal="right" vertical="center"/>
    </xf>
    <xf numFmtId="49" fontId="10" fillId="4" borderId="1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17" xfId="0" applyNumberFormat="1" applyFont="1" applyFill="1" applyBorder="1" applyAlignment="1">
      <alignment horizontal="center" vertical="center" wrapText="1"/>
    </xf>
    <xf numFmtId="164" fontId="10" fillId="4" borderId="18" xfId="2" applyNumberFormat="1" applyFont="1" applyFill="1" applyBorder="1" applyAlignment="1">
      <alignment horizontal="center" vertical="center" wrapText="1"/>
    </xf>
    <xf numFmtId="164" fontId="10" fillId="4" borderId="19" xfId="2" applyNumberFormat="1" applyFont="1" applyFill="1" applyBorder="1" applyAlignment="1">
      <alignment horizontal="center" vertical="center" wrapText="1"/>
    </xf>
    <xf numFmtId="164" fontId="10" fillId="4" borderId="20" xfId="2" applyNumberFormat="1" applyFont="1" applyFill="1" applyBorder="1" applyAlignment="1">
      <alignment horizontal="center" vertical="center" wrapText="1"/>
    </xf>
    <xf numFmtId="165" fontId="9" fillId="7" borderId="11" xfId="1" applyNumberFormat="1" applyFont="1" applyFill="1" applyBorder="1" applyAlignment="1">
      <alignment horizontal="right" vertical="center"/>
    </xf>
    <xf numFmtId="165" fontId="9" fillId="7" borderId="12" xfId="1" applyNumberFormat="1" applyFont="1" applyFill="1" applyBorder="1" applyAlignment="1">
      <alignment horizontal="right" vertical="center"/>
    </xf>
    <xf numFmtId="49" fontId="10" fillId="4" borderId="4" xfId="0" applyNumberFormat="1" applyFont="1" applyFill="1" applyBorder="1" applyAlignment="1">
      <alignment horizontal="center" vertical="center"/>
    </xf>
    <xf numFmtId="164" fontId="12" fillId="4" borderId="1" xfId="2" applyNumberFormat="1" applyFont="1" applyFill="1" applyBorder="1" applyAlignment="1">
      <alignment vertical="center"/>
    </xf>
    <xf numFmtId="164" fontId="12" fillId="4" borderId="6" xfId="2" applyNumberFormat="1" applyFont="1" applyFill="1" applyBorder="1" applyAlignment="1">
      <alignment vertical="center"/>
    </xf>
    <xf numFmtId="165" fontId="9" fillId="7" borderId="1" xfId="1" applyNumberFormat="1" applyFont="1" applyFill="1" applyBorder="1" applyAlignment="1">
      <alignment horizontal="right" vertical="center"/>
    </xf>
    <xf numFmtId="165" fontId="9" fillId="7" borderId="6" xfId="1" applyNumberFormat="1" applyFont="1" applyFill="1" applyBorder="1" applyAlignment="1">
      <alignment horizontal="right" vertical="center"/>
    </xf>
    <xf numFmtId="49" fontId="10" fillId="0" borderId="4" xfId="0" applyNumberFormat="1" applyFont="1" applyBorder="1" applyAlignment="1">
      <alignment horizontal="justify" vertical="center"/>
    </xf>
    <xf numFmtId="164" fontId="12" fillId="0" borderId="6" xfId="2" applyNumberFormat="1" applyFont="1" applyFill="1" applyBorder="1" applyAlignment="1">
      <alignment vertical="center"/>
    </xf>
    <xf numFmtId="49" fontId="11" fillId="0" borderId="4" xfId="0" applyNumberFormat="1" applyFont="1" applyBorder="1" applyAlignment="1">
      <alignment horizontal="justify" vertical="center"/>
    </xf>
    <xf numFmtId="164" fontId="13" fillId="7" borderId="1" xfId="2" applyNumberFormat="1" applyFont="1" applyFill="1" applyBorder="1" applyAlignment="1">
      <alignment vertical="center"/>
    </xf>
    <xf numFmtId="164" fontId="13" fillId="7" borderId="6" xfId="2" applyNumberFormat="1" applyFont="1" applyFill="1" applyBorder="1" applyAlignment="1">
      <alignment vertical="center"/>
    </xf>
    <xf numFmtId="44" fontId="9" fillId="4" borderId="9" xfId="1" applyFont="1" applyFill="1" applyBorder="1" applyAlignment="1">
      <alignment horizontal="right" vertical="center"/>
    </xf>
    <xf numFmtId="44" fontId="9" fillId="4" borderId="7" xfId="1" applyFont="1" applyFill="1" applyBorder="1" applyAlignment="1">
      <alignment horizontal="right" vertical="center"/>
    </xf>
    <xf numFmtId="49" fontId="11" fillId="0" borderId="5" xfId="0" applyNumberFormat="1" applyFont="1" applyBorder="1" applyAlignment="1">
      <alignment horizontal="justify" vertical="center"/>
    </xf>
    <xf numFmtId="164" fontId="13" fillId="7" borderId="9" xfId="2" applyNumberFormat="1" applyFont="1" applyFill="1" applyBorder="1" applyAlignment="1">
      <alignment vertical="center"/>
    </xf>
    <xf numFmtId="164" fontId="13" fillId="7" borderId="7" xfId="2" applyNumberFormat="1" applyFont="1" applyFill="1" applyBorder="1" applyAlignment="1">
      <alignment vertical="center"/>
    </xf>
    <xf numFmtId="0" fontId="3" fillId="6" borderId="1" xfId="0" applyFont="1" applyFill="1" applyBorder="1" applyAlignment="1">
      <alignment horizontal="center" vertical="center"/>
    </xf>
    <xf numFmtId="0" fontId="3" fillId="6" borderId="1" xfId="0" quotePrefix="1" applyFont="1" applyFill="1" applyBorder="1" applyAlignment="1">
      <alignment horizontal="center" vertical="center"/>
    </xf>
    <xf numFmtId="1" fontId="3" fillId="6" borderId="1" xfId="0" applyNumberFormat="1" applyFont="1" applyFill="1" applyBorder="1" applyAlignment="1">
      <alignment horizontal="center" vertical="center"/>
    </xf>
    <xf numFmtId="0" fontId="3" fillId="6" borderId="1" xfId="0" applyFont="1" applyFill="1" applyBorder="1" applyAlignment="1">
      <alignment horizontal="left" vertical="center"/>
    </xf>
    <xf numFmtId="14" fontId="3" fillId="6" borderId="1" xfId="0" quotePrefix="1" applyNumberFormat="1" applyFont="1" applyFill="1" applyBorder="1" applyAlignment="1">
      <alignment horizontal="center" vertical="center"/>
    </xf>
    <xf numFmtId="164" fontId="10" fillId="4" borderId="14" xfId="2" applyNumberFormat="1" applyFont="1" applyFill="1" applyBorder="1" applyAlignment="1">
      <alignment horizontal="center" vertical="center" wrapText="1"/>
    </xf>
    <xf numFmtId="164" fontId="10" fillId="4" borderId="15" xfId="2" applyNumberFormat="1" applyFont="1" applyFill="1" applyBorder="1" applyAlignment="1">
      <alignment horizontal="center" vertical="center" wrapText="1"/>
    </xf>
    <xf numFmtId="49" fontId="10" fillId="4" borderId="13" xfId="0" applyNumberFormat="1" applyFont="1" applyFill="1" applyBorder="1" applyAlignment="1">
      <alignment horizontal="centerContinuous" vertical="center" wrapText="1"/>
    </xf>
    <xf numFmtId="49" fontId="11" fillId="0" borderId="10" xfId="0" applyNumberFormat="1" applyFont="1" applyBorder="1" applyAlignment="1">
      <alignment horizontal="centerContinuous" vertical="center"/>
    </xf>
    <xf numFmtId="49" fontId="11" fillId="0" borderId="21" xfId="0" applyNumberFormat="1" applyFont="1" applyBorder="1" applyAlignment="1">
      <alignment horizontal="center" vertical="center"/>
    </xf>
    <xf numFmtId="0" fontId="0" fillId="6" borderId="0" xfId="0" quotePrefix="1" applyFill="1"/>
    <xf numFmtId="0" fontId="9" fillId="7" borderId="1" xfId="2" applyNumberFormat="1" applyFont="1" applyFill="1" applyBorder="1" applyAlignment="1">
      <alignment horizontal="center" vertical="center"/>
    </xf>
    <xf numFmtId="0" fontId="14" fillId="12" borderId="1" xfId="0" applyFont="1" applyFill="1" applyBorder="1" applyAlignment="1">
      <alignment horizontal="center" vertical="center"/>
    </xf>
    <xf numFmtId="0" fontId="14" fillId="12" borderId="1" xfId="0" quotePrefix="1" applyFont="1" applyFill="1" applyBorder="1" applyAlignment="1">
      <alignment horizontal="center" vertical="center"/>
    </xf>
    <xf numFmtId="1" fontId="14" fillId="12" borderId="1" xfId="0" applyNumberFormat="1" applyFont="1" applyFill="1" applyBorder="1" applyAlignment="1">
      <alignment horizontal="center" vertical="center"/>
    </xf>
    <xf numFmtId="0" fontId="14" fillId="12" borderId="1" xfId="0" applyFont="1" applyFill="1" applyBorder="1" applyAlignment="1">
      <alignment horizontal="left" vertical="center"/>
    </xf>
    <xf numFmtId="14" fontId="14" fillId="12" borderId="1" xfId="0" quotePrefix="1" applyNumberFormat="1" applyFont="1" applyFill="1" applyBorder="1" applyAlignment="1">
      <alignment horizontal="center" vertical="center"/>
    </xf>
    <xf numFmtId="49" fontId="11" fillId="0" borderId="22" xfId="0" applyNumberFormat="1" applyFont="1" applyBorder="1" applyAlignment="1">
      <alignment horizontal="center" vertical="center"/>
    </xf>
    <xf numFmtId="165" fontId="8" fillId="6" borderId="0" xfId="0" applyNumberFormat="1" applyFont="1" applyFill="1"/>
    <xf numFmtId="49" fontId="15" fillId="0" borderId="21" xfId="0" applyNumberFormat="1" applyFont="1" applyBorder="1" applyAlignment="1">
      <alignment horizontal="center" vertical="center"/>
    </xf>
    <xf numFmtId="44" fontId="0" fillId="6" borderId="0" xfId="0" applyNumberFormat="1" applyFill="1"/>
    <xf numFmtId="0" fontId="3" fillId="9" borderId="1" xfId="0" quotePrefix="1" applyFont="1" applyFill="1" applyBorder="1" applyAlignment="1">
      <alignment horizontal="center" vertical="center"/>
    </xf>
    <xf numFmtId="0" fontId="16" fillId="9" borderId="1" xfId="2" applyNumberFormat="1" applyFont="1" applyFill="1" applyBorder="1" applyAlignment="1">
      <alignment horizontal="center" vertical="center"/>
    </xf>
    <xf numFmtId="165" fontId="16" fillId="7" borderId="11" xfId="1" applyNumberFormat="1" applyFont="1" applyFill="1" applyBorder="1" applyAlignment="1">
      <alignment horizontal="right" vertical="center"/>
    </xf>
    <xf numFmtId="0" fontId="17" fillId="6" borderId="0" xfId="0" applyFont="1" applyFill="1"/>
    <xf numFmtId="44" fontId="3" fillId="8" borderId="1" xfId="1" applyFont="1" applyFill="1" applyBorder="1" applyAlignment="1">
      <alignment horizontal="center" vertical="center"/>
    </xf>
    <xf numFmtId="44" fontId="14" fillId="10" borderId="1" xfId="1" applyFont="1" applyFill="1" applyBorder="1" applyAlignment="1">
      <alignment horizontal="center" vertical="center"/>
    </xf>
    <xf numFmtId="44" fontId="18" fillId="10" borderId="1" xfId="1" applyFont="1" applyFill="1" applyBorder="1" applyAlignment="1">
      <alignment horizontal="center" vertical="center"/>
    </xf>
    <xf numFmtId="44" fontId="18" fillId="8" borderId="1" xfId="1" applyFont="1" applyFill="1" applyBorder="1" applyAlignment="1">
      <alignment horizontal="center" vertical="center"/>
    </xf>
    <xf numFmtId="49" fontId="19" fillId="0" borderId="4" xfId="0" applyNumberFormat="1" applyFont="1" applyBorder="1" applyAlignment="1">
      <alignment horizontal="justify" vertical="center"/>
    </xf>
    <xf numFmtId="164" fontId="20" fillId="7" borderId="1" xfId="2" applyNumberFormat="1" applyFont="1" applyFill="1" applyBorder="1" applyAlignment="1">
      <alignment vertical="center"/>
    </xf>
    <xf numFmtId="164" fontId="21" fillId="7" borderId="6" xfId="2" applyNumberFormat="1" applyFont="1" applyFill="1" applyBorder="1" applyAlignment="1">
      <alignment vertical="center"/>
    </xf>
    <xf numFmtId="164" fontId="21" fillId="7" borderId="1" xfId="2" applyNumberFormat="1" applyFont="1" applyFill="1" applyBorder="1" applyAlignment="1">
      <alignment vertical="center"/>
    </xf>
    <xf numFmtId="49" fontId="22" fillId="0" borderId="4" xfId="0" applyNumberFormat="1" applyFont="1" applyBorder="1" applyAlignment="1">
      <alignment horizontal="justify" vertical="center"/>
    </xf>
    <xf numFmtId="44" fontId="9" fillId="7" borderId="23" xfId="1" applyFont="1" applyFill="1" applyBorder="1" applyAlignment="1">
      <alignment horizontal="right" vertical="center"/>
    </xf>
    <xf numFmtId="164" fontId="21" fillId="0" borderId="6" xfId="2" applyNumberFormat="1" applyFont="1" applyBorder="1" applyAlignment="1">
      <alignment vertical="center"/>
    </xf>
    <xf numFmtId="49" fontId="19" fillId="0" borderId="10" xfId="0" applyNumberFormat="1" applyFont="1" applyBorder="1" applyAlignment="1">
      <alignment horizontal="centerContinuous" vertical="center"/>
    </xf>
    <xf numFmtId="49" fontId="11" fillId="0" borderId="10" xfId="0" applyNumberFormat="1" applyFont="1" applyBorder="1" applyAlignment="1">
      <alignment horizontal="center" vertical="center"/>
    </xf>
    <xf numFmtId="164" fontId="20" fillId="9" borderId="6" xfId="2" applyNumberFormat="1" applyFont="1" applyFill="1" applyBorder="1" applyAlignment="1">
      <alignment vertical="center"/>
    </xf>
    <xf numFmtId="0" fontId="18" fillId="3" borderId="1" xfId="0" applyFont="1" applyFill="1" applyBorder="1" applyAlignment="1">
      <alignment horizontal="center" vertical="center"/>
    </xf>
    <xf numFmtId="0" fontId="18" fillId="3" borderId="1" xfId="0" quotePrefix="1" applyFont="1" applyFill="1" applyBorder="1" applyAlignment="1">
      <alignment horizontal="center" vertical="center"/>
    </xf>
    <xf numFmtId="1" fontId="18" fillId="3" borderId="1" xfId="0" applyNumberFormat="1" applyFont="1" applyFill="1" applyBorder="1" applyAlignment="1">
      <alignment horizontal="center" vertical="center"/>
    </xf>
    <xf numFmtId="0" fontId="18" fillId="3" borderId="1" xfId="0" applyFont="1" applyFill="1" applyBorder="1" applyAlignment="1">
      <alignment horizontal="left" vertical="center"/>
    </xf>
    <xf numFmtId="44" fontId="18" fillId="3" borderId="1" xfId="1" applyFont="1" applyFill="1" applyBorder="1" applyAlignment="1">
      <alignment horizontal="center" vertical="center"/>
    </xf>
    <xf numFmtId="14" fontId="18" fillId="3" borderId="1" xfId="0" quotePrefix="1" applyNumberFormat="1" applyFont="1" applyFill="1" applyBorder="1" applyAlignment="1">
      <alignment horizontal="center" vertical="center"/>
    </xf>
    <xf numFmtId="0" fontId="3" fillId="9" borderId="1" xfId="0" applyFont="1" applyFill="1" applyBorder="1" applyAlignment="1">
      <alignment horizontal="center" vertical="center"/>
    </xf>
    <xf numFmtId="0" fontId="18" fillId="9" borderId="1" xfId="0" applyFont="1" applyFill="1" applyBorder="1" applyAlignment="1">
      <alignment horizontal="center" vertical="center"/>
    </xf>
    <xf numFmtId="44" fontId="3" fillId="10" borderId="1" xfId="1" applyFont="1" applyFill="1" applyBorder="1" applyAlignment="1">
      <alignment horizontal="left" vertical="center"/>
    </xf>
    <xf numFmtId="0" fontId="11" fillId="0" borderId="10" xfId="0" applyFont="1" applyBorder="1" applyAlignment="1">
      <alignment horizontal="center" vertical="center"/>
    </xf>
    <xf numFmtId="0" fontId="19" fillId="0" borderId="10" xfId="0" applyFont="1" applyBorder="1" applyAlignment="1">
      <alignment horizontal="center" vertical="center"/>
    </xf>
    <xf numFmtId="44" fontId="3" fillId="10" borderId="1" xfId="1" applyFont="1" applyFill="1" applyBorder="1" applyAlignment="1">
      <alignment horizontal="center" vertical="center"/>
    </xf>
    <xf numFmtId="0" fontId="18" fillId="11" borderId="1" xfId="0" applyFont="1" applyFill="1" applyBorder="1" applyAlignment="1">
      <alignment horizontal="center" vertical="center"/>
    </xf>
    <xf numFmtId="0" fontId="18" fillId="11" borderId="1" xfId="0" quotePrefix="1" applyFont="1" applyFill="1" applyBorder="1" applyAlignment="1">
      <alignment horizontal="center" vertical="center"/>
    </xf>
    <xf numFmtId="1" fontId="18" fillId="11" borderId="1" xfId="0" applyNumberFormat="1" applyFont="1" applyFill="1" applyBorder="1" applyAlignment="1">
      <alignment horizontal="center" vertical="center"/>
    </xf>
    <xf numFmtId="0" fontId="18" fillId="11" borderId="1" xfId="0" applyFont="1" applyFill="1" applyBorder="1" applyAlignment="1">
      <alignment horizontal="left" vertical="center"/>
    </xf>
    <xf numFmtId="14" fontId="18" fillId="11" borderId="1" xfId="0" applyNumberFormat="1" applyFont="1" applyFill="1" applyBorder="1" applyAlignment="1">
      <alignment horizontal="center" vertical="center"/>
    </xf>
    <xf numFmtId="44" fontId="3" fillId="8" borderId="1" xfId="1" applyFont="1" applyFill="1" applyBorder="1" applyAlignment="1">
      <alignment horizontal="left" vertical="center"/>
    </xf>
    <xf numFmtId="0" fontId="18" fillId="4" borderId="1" xfId="0" applyFont="1" applyFill="1" applyBorder="1" applyAlignment="1">
      <alignment horizontal="center" vertical="center"/>
    </xf>
    <xf numFmtId="0" fontId="18" fillId="4" borderId="1" xfId="0" quotePrefix="1" applyFont="1" applyFill="1" applyBorder="1" applyAlignment="1">
      <alignment horizontal="center" vertical="center"/>
    </xf>
    <xf numFmtId="1" fontId="18" fillId="4" borderId="1" xfId="0" applyNumberFormat="1" applyFont="1" applyFill="1" applyBorder="1" applyAlignment="1">
      <alignment horizontal="center" vertical="center"/>
    </xf>
    <xf numFmtId="0" fontId="18" fillId="4" borderId="1" xfId="0" applyFont="1" applyFill="1" applyBorder="1" applyAlignment="1">
      <alignment horizontal="left" vertical="center"/>
    </xf>
    <xf numFmtId="14" fontId="18" fillId="4" borderId="1" xfId="0" quotePrefix="1" applyNumberFormat="1" applyFont="1" applyFill="1" applyBorder="1" applyAlignment="1">
      <alignment horizontal="center" vertical="center"/>
    </xf>
    <xf numFmtId="0" fontId="18" fillId="12" borderId="1" xfId="0" applyFont="1" applyFill="1" applyBorder="1" applyAlignment="1">
      <alignment horizontal="center" vertical="center"/>
    </xf>
    <xf numFmtId="0" fontId="18" fillId="12" borderId="1" xfId="0" quotePrefix="1" applyFont="1" applyFill="1" applyBorder="1" applyAlignment="1">
      <alignment horizontal="center" vertical="center"/>
    </xf>
    <xf numFmtId="1" fontId="18" fillId="12" borderId="1" xfId="0" applyNumberFormat="1" applyFont="1" applyFill="1" applyBorder="1" applyAlignment="1">
      <alignment horizontal="center" vertical="center"/>
    </xf>
    <xf numFmtId="0" fontId="18" fillId="12" borderId="1" xfId="0" applyFont="1" applyFill="1" applyBorder="1" applyAlignment="1">
      <alignment horizontal="left" vertical="center"/>
    </xf>
    <xf numFmtId="14" fontId="18" fillId="12" borderId="1" xfId="0" applyNumberFormat="1" applyFont="1" applyFill="1" applyBorder="1" applyAlignment="1">
      <alignment horizontal="center" vertical="center"/>
    </xf>
    <xf numFmtId="44" fontId="18" fillId="10" borderId="1" xfId="1" applyFont="1" applyFill="1" applyBorder="1" applyAlignment="1">
      <alignment horizontal="left" vertical="center"/>
    </xf>
    <xf numFmtId="0" fontId="3" fillId="9" borderId="1" xfId="0" applyFont="1" applyFill="1" applyBorder="1" applyAlignment="1">
      <alignment horizontal="left" vertical="center"/>
    </xf>
    <xf numFmtId="14" fontId="18" fillId="3" borderId="1" xfId="0" applyNumberFormat="1" applyFont="1" applyFill="1" applyBorder="1" applyAlignment="1">
      <alignment horizontal="center" vertical="center"/>
    </xf>
    <xf numFmtId="44" fontId="3" fillId="9" borderId="1" xfId="1" applyFont="1" applyFill="1" applyBorder="1" applyAlignment="1">
      <alignment horizontal="left" vertical="center"/>
    </xf>
    <xf numFmtId="44" fontId="18" fillId="9" borderId="1" xfId="1" applyFont="1" applyFill="1" applyBorder="1" applyAlignment="1">
      <alignment horizontal="left" vertical="center"/>
    </xf>
    <xf numFmtId="0" fontId="18" fillId="9" borderId="1" xfId="0" quotePrefix="1" applyFont="1" applyFill="1" applyBorder="1" applyAlignment="1">
      <alignment horizontal="center" vertical="center"/>
    </xf>
    <xf numFmtId="44" fontId="3" fillId="10" borderId="1" xfId="1" applyFont="1" applyFill="1" applyBorder="1" applyAlignment="1">
      <alignment horizontal="center" vertical="center" wrapText="1"/>
    </xf>
    <xf numFmtId="44" fontId="3" fillId="13" borderId="1" xfId="1" applyFont="1" applyFill="1" applyBorder="1" applyAlignment="1">
      <alignment horizontal="center" vertical="center"/>
    </xf>
  </cellXfs>
  <cellStyles count="15">
    <cellStyle name="Moeda" xfId="1" builtinId="4"/>
    <cellStyle name="Moeda 2" xfId="3" xr:uid="{00000000-0005-0000-0000-000002000000}"/>
    <cellStyle name="Moeda 2 2" xfId="7" xr:uid="{D4630094-63D1-4AF5-8A61-713588804629}"/>
    <cellStyle name="Moeda 3" xfId="5" xr:uid="{10CF9D97-F468-4616-B05F-4C0F0C776601}"/>
    <cellStyle name="Moeda 3 2" xfId="8" xr:uid="{CD7ACD9C-4C66-453B-A9B4-1381E4DE5224}"/>
    <cellStyle name="Moeda 4" xfId="9" xr:uid="{1B3C2A04-BE28-46C4-9BB8-5AE6DDB7661C}"/>
    <cellStyle name="Moeda 5" xfId="13" xr:uid="{C74004EE-71AC-410E-81E2-91A8E3F2D31D}"/>
    <cellStyle name="Normal" xfId="0" builtinId="0"/>
    <cellStyle name="Vírgula" xfId="2" builtinId="3"/>
    <cellStyle name="Vírgula 2" xfId="4" xr:uid="{00000000-0005-0000-0000-000005000000}"/>
    <cellStyle name="Vírgula 2 2" xfId="10" xr:uid="{28BAB15B-10EC-402F-B1B2-50E036E2BF8F}"/>
    <cellStyle name="Vírgula 3" xfId="6" xr:uid="{F2250F72-3BF6-44EB-BCAC-44E38AC6FB46}"/>
    <cellStyle name="Vírgula 3 2" xfId="11" xr:uid="{597B3481-181B-4953-9F7D-EEC3B72629D5}"/>
    <cellStyle name="Vírgula 4" xfId="12" xr:uid="{A5837BCF-9166-4822-92FC-7B20E1495C9C}"/>
    <cellStyle name="Vírgula 5" xfId="14" xr:uid="{24DF7E61-B8CF-4C64-B457-2EB917AEA902}"/>
  </cellStyles>
  <dxfs count="7">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xibição 1" id="{925010BB-5994-4998-A688-18828C00DA35}"/>
</namedSheetView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XFD283"/>
  <sheetViews>
    <sheetView tabSelected="1" zoomScale="80" zoomScaleNormal="80" workbookViewId="0"/>
  </sheetViews>
  <sheetFormatPr defaultColWidth="0" defaultRowHeight="15" zeroHeight="1" outlineLevelRow="1" x14ac:dyDescent="0.25"/>
  <cols>
    <col min="1" max="1" width="3.85546875" style="15" customWidth="1"/>
    <col min="2" max="2" width="10" customWidth="1"/>
    <col min="3" max="5" width="14.28515625" customWidth="1"/>
    <col min="6" max="6" width="14.5703125" customWidth="1"/>
    <col min="7" max="7" width="9" customWidth="1"/>
    <col min="8" max="8" width="61.7109375" customWidth="1"/>
    <col min="9" max="9" width="23.85546875" bestFit="1" customWidth="1"/>
    <col min="10" max="10" width="18.85546875" customWidth="1"/>
    <col min="11" max="11" width="16.140625" customWidth="1"/>
    <col min="12" max="12" width="15.7109375" customWidth="1"/>
    <col min="13" max="13" width="12.42578125" customWidth="1"/>
    <col min="14" max="14" width="15.28515625" customWidth="1"/>
    <col min="15" max="15" width="20.5703125" customWidth="1"/>
    <col min="16" max="16" width="14" customWidth="1"/>
    <col min="17" max="17" width="21.7109375" customWidth="1"/>
    <col min="18" max="18" width="17.42578125" style="21" customWidth="1"/>
    <col min="19" max="19" width="15.28515625" customWidth="1"/>
    <col min="20" max="20" width="23.42578125" customWidth="1"/>
    <col min="21" max="21" width="3.85546875" style="15" customWidth="1"/>
    <col min="22" max="23" width="0" hidden="1" customWidth="1"/>
    <col min="24" max="16384" width="8.85546875" hidden="1"/>
  </cols>
  <sheetData>
    <row r="1" spans="1:21" s="15" customFormat="1" ht="15.75" outlineLevel="1" thickBot="1" x14ac:dyDescent="0.3"/>
    <row r="2" spans="1:21" ht="26.25" outlineLevel="1" thickBot="1" x14ac:dyDescent="0.5">
      <c r="B2" s="22" t="s">
        <v>0</v>
      </c>
      <c r="C2" s="23"/>
      <c r="D2" s="23"/>
      <c r="E2" s="23"/>
      <c r="F2" s="23"/>
      <c r="G2" s="23"/>
      <c r="H2" s="23"/>
      <c r="I2" s="23"/>
      <c r="J2" s="23"/>
      <c r="K2" s="23"/>
      <c r="L2" s="23"/>
      <c r="M2" s="23"/>
      <c r="N2" s="23"/>
      <c r="O2" s="23"/>
      <c r="P2" s="23"/>
      <c r="Q2" s="23"/>
      <c r="R2" s="23"/>
      <c r="S2" s="23"/>
      <c r="T2" s="23"/>
    </row>
    <row r="3" spans="1:21" ht="27.75" customHeight="1" outlineLevel="1" thickBot="1" x14ac:dyDescent="0.3">
      <c r="B3" s="24" t="s">
        <v>1</v>
      </c>
      <c r="C3" s="25"/>
      <c r="D3" s="25"/>
      <c r="E3" s="25"/>
      <c r="F3" s="25"/>
      <c r="G3" s="25"/>
      <c r="H3" s="25"/>
      <c r="I3" s="25"/>
      <c r="J3" s="25"/>
      <c r="K3" s="25"/>
      <c r="L3" s="25"/>
      <c r="M3" s="25"/>
      <c r="N3" s="25"/>
      <c r="O3" s="25"/>
      <c r="P3" s="25"/>
      <c r="Q3" s="25"/>
      <c r="R3" s="25"/>
      <c r="S3" s="26"/>
      <c r="T3" s="26"/>
    </row>
    <row r="4" spans="1:21" ht="15.75" outlineLevel="1" thickBot="1" x14ac:dyDescent="0.3">
      <c r="B4" s="17"/>
      <c r="C4" s="17"/>
      <c r="D4" s="17"/>
      <c r="E4" s="17"/>
      <c r="F4" s="17"/>
      <c r="G4" s="17"/>
      <c r="H4" s="18"/>
      <c r="I4" s="17"/>
      <c r="J4" s="18"/>
      <c r="K4" s="18"/>
      <c r="L4" s="17"/>
      <c r="M4" s="17"/>
      <c r="N4" s="17"/>
      <c r="O4" s="17"/>
      <c r="P4" s="17"/>
      <c r="Q4" s="17"/>
      <c r="R4" s="19"/>
      <c r="S4" s="17"/>
      <c r="T4" s="17"/>
    </row>
    <row r="5" spans="1:21" ht="15.75" outlineLevel="1" thickBot="1" x14ac:dyDescent="0.3">
      <c r="B5" s="17"/>
      <c r="C5" s="17"/>
      <c r="D5" s="17"/>
      <c r="E5" s="17"/>
      <c r="F5" s="17"/>
      <c r="G5" s="44"/>
      <c r="H5" s="18"/>
      <c r="I5" s="28">
        <f>SUBTOTAL(9,I7:I577)</f>
        <v>158367728.64854169</v>
      </c>
      <c r="J5" s="18"/>
      <c r="K5" s="18"/>
      <c r="L5" s="17"/>
      <c r="M5" s="17"/>
      <c r="N5" s="17"/>
      <c r="O5" s="17"/>
      <c r="P5" s="17"/>
      <c r="Q5" s="17"/>
      <c r="R5" s="19"/>
      <c r="S5" s="17"/>
      <c r="T5" s="17"/>
    </row>
    <row r="6" spans="1:21" s="20" customFormat="1" ht="57" customHeight="1" x14ac:dyDescent="0.25">
      <c r="A6" s="15"/>
      <c r="B6" s="1" t="s">
        <v>2</v>
      </c>
      <c r="C6" s="1" t="s">
        <v>3</v>
      </c>
      <c r="D6" s="1" t="s">
        <v>4</v>
      </c>
      <c r="E6" s="1" t="s">
        <v>5</v>
      </c>
      <c r="F6" s="1" t="s">
        <v>6</v>
      </c>
      <c r="G6" s="1" t="s">
        <v>7</v>
      </c>
      <c r="H6" s="1" t="s">
        <v>8</v>
      </c>
      <c r="I6" s="27" t="s">
        <v>9</v>
      </c>
      <c r="J6" s="1" t="s">
        <v>10</v>
      </c>
      <c r="K6" s="1" t="s">
        <v>11</v>
      </c>
      <c r="L6" s="1" t="s">
        <v>12</v>
      </c>
      <c r="M6" s="1" t="s">
        <v>13</v>
      </c>
      <c r="N6" s="1" t="s">
        <v>14</v>
      </c>
      <c r="O6" s="1" t="s">
        <v>15</v>
      </c>
      <c r="P6" s="1" t="s">
        <v>16</v>
      </c>
      <c r="Q6" s="1" t="s">
        <v>17</v>
      </c>
      <c r="R6" s="2" t="s">
        <v>18</v>
      </c>
      <c r="S6" s="1" t="s">
        <v>19</v>
      </c>
      <c r="T6" s="1" t="s">
        <v>20</v>
      </c>
      <c r="U6" s="15"/>
    </row>
    <row r="7" spans="1:21" x14ac:dyDescent="0.25">
      <c r="B7" s="3">
        <v>1</v>
      </c>
      <c r="C7" s="3" t="s">
        <v>21</v>
      </c>
      <c r="D7" s="4" t="s">
        <v>22</v>
      </c>
      <c r="E7" s="4">
        <v>3</v>
      </c>
      <c r="F7" s="3" t="s">
        <v>23</v>
      </c>
      <c r="G7" s="6" t="s">
        <v>24</v>
      </c>
      <c r="H7" s="14" t="s">
        <v>25</v>
      </c>
      <c r="I7" s="5">
        <v>90000</v>
      </c>
      <c r="J7" s="14" t="s">
        <v>26</v>
      </c>
      <c r="K7" s="4" t="s">
        <v>919</v>
      </c>
      <c r="L7" s="4" t="s">
        <v>27</v>
      </c>
      <c r="M7" s="4" t="s">
        <v>28</v>
      </c>
      <c r="N7" s="4" t="s">
        <v>29</v>
      </c>
      <c r="O7" s="4" t="s">
        <v>30</v>
      </c>
      <c r="P7" s="4" t="s">
        <v>31</v>
      </c>
      <c r="Q7" s="4" t="s">
        <v>32</v>
      </c>
      <c r="R7" s="11">
        <v>45591</v>
      </c>
      <c r="S7" s="4" t="s">
        <v>33</v>
      </c>
      <c r="T7" s="4" t="s">
        <v>34</v>
      </c>
    </row>
    <row r="8" spans="1:21" x14ac:dyDescent="0.25">
      <c r="B8" s="7">
        <v>2</v>
      </c>
      <c r="C8" s="7" t="s">
        <v>21</v>
      </c>
      <c r="D8" s="8" t="s">
        <v>22</v>
      </c>
      <c r="E8" s="8">
        <v>3</v>
      </c>
      <c r="F8" s="7" t="s">
        <v>35</v>
      </c>
      <c r="G8" s="10" t="s">
        <v>24</v>
      </c>
      <c r="H8" s="13" t="s">
        <v>36</v>
      </c>
      <c r="I8" s="9">
        <f>146211.156-12000</f>
        <v>134211.15599999999</v>
      </c>
      <c r="J8" s="13" t="s">
        <v>37</v>
      </c>
      <c r="K8" s="8" t="s">
        <v>38</v>
      </c>
      <c r="L8" s="8" t="s">
        <v>39</v>
      </c>
      <c r="M8" s="8" t="s">
        <v>28</v>
      </c>
      <c r="N8" s="8" t="s">
        <v>29</v>
      </c>
      <c r="O8" s="8" t="s">
        <v>30</v>
      </c>
      <c r="P8" s="8" t="s">
        <v>40</v>
      </c>
      <c r="Q8" s="7" t="s">
        <v>41</v>
      </c>
      <c r="R8" s="12">
        <v>45292</v>
      </c>
      <c r="S8" s="8" t="s">
        <v>42</v>
      </c>
      <c r="T8" s="7" t="s">
        <v>43</v>
      </c>
    </row>
    <row r="9" spans="1:21" x14ac:dyDescent="0.25">
      <c r="B9" s="3">
        <v>3</v>
      </c>
      <c r="C9" s="3" t="s">
        <v>21</v>
      </c>
      <c r="D9" s="4" t="s">
        <v>22</v>
      </c>
      <c r="E9" s="4">
        <v>3</v>
      </c>
      <c r="F9" s="3" t="s">
        <v>44</v>
      </c>
      <c r="G9" s="6" t="s">
        <v>24</v>
      </c>
      <c r="H9" s="14" t="s">
        <v>45</v>
      </c>
      <c r="I9" s="5">
        <v>2564830.5099999998</v>
      </c>
      <c r="J9" s="14" t="s">
        <v>46</v>
      </c>
      <c r="K9" s="4" t="s">
        <v>47</v>
      </c>
      <c r="L9" s="4" t="s">
        <v>39</v>
      </c>
      <c r="M9" s="4" t="s">
        <v>28</v>
      </c>
      <c r="N9" s="4" t="s">
        <v>29</v>
      </c>
      <c r="O9" s="4" t="s">
        <v>48</v>
      </c>
      <c r="P9" s="4" t="s">
        <v>49</v>
      </c>
      <c r="Q9" s="4" t="s">
        <v>50</v>
      </c>
      <c r="R9" s="11" t="s">
        <v>51</v>
      </c>
      <c r="S9" s="4" t="s">
        <v>33</v>
      </c>
      <c r="T9" s="4" t="s">
        <v>52</v>
      </c>
    </row>
    <row r="10" spans="1:21" x14ac:dyDescent="0.25">
      <c r="B10" s="7">
        <v>4</v>
      </c>
      <c r="C10" s="7" t="s">
        <v>21</v>
      </c>
      <c r="D10" s="8" t="s">
        <v>22</v>
      </c>
      <c r="E10" s="8">
        <v>3</v>
      </c>
      <c r="F10" s="7" t="s">
        <v>53</v>
      </c>
      <c r="G10" s="10" t="s">
        <v>24</v>
      </c>
      <c r="H10" s="13" t="s">
        <v>54</v>
      </c>
      <c r="I10" s="9">
        <v>269000</v>
      </c>
      <c r="J10" s="13" t="s">
        <v>46</v>
      </c>
      <c r="K10" s="8" t="s">
        <v>47</v>
      </c>
      <c r="L10" s="8" t="s">
        <v>39</v>
      </c>
      <c r="M10" s="8" t="s">
        <v>28</v>
      </c>
      <c r="N10" s="8" t="s">
        <v>29</v>
      </c>
      <c r="O10" s="8" t="s">
        <v>48</v>
      </c>
      <c r="P10" s="8" t="s">
        <v>55</v>
      </c>
      <c r="Q10" s="7" t="s">
        <v>56</v>
      </c>
      <c r="R10" s="12" t="s">
        <v>57</v>
      </c>
      <c r="S10" s="8" t="s">
        <v>33</v>
      </c>
      <c r="T10" s="7" t="s">
        <v>58</v>
      </c>
    </row>
    <row r="11" spans="1:21" x14ac:dyDescent="0.25">
      <c r="B11" s="3">
        <v>5</v>
      </c>
      <c r="C11" s="3" t="s">
        <v>21</v>
      </c>
      <c r="D11" s="4" t="s">
        <v>22</v>
      </c>
      <c r="E11" s="4">
        <v>3</v>
      </c>
      <c r="F11" s="3" t="s">
        <v>59</v>
      </c>
      <c r="G11" s="6" t="s">
        <v>24</v>
      </c>
      <c r="H11" s="14" t="s">
        <v>60</v>
      </c>
      <c r="I11" s="5">
        <v>1790805.31</v>
      </c>
      <c r="J11" s="14" t="s">
        <v>46</v>
      </c>
      <c r="K11" s="4" t="s">
        <v>47</v>
      </c>
      <c r="L11" s="4" t="s">
        <v>39</v>
      </c>
      <c r="M11" s="4" t="s">
        <v>28</v>
      </c>
      <c r="N11" s="4" t="s">
        <v>29</v>
      </c>
      <c r="O11" s="4" t="s">
        <v>30</v>
      </c>
      <c r="P11" s="4" t="s">
        <v>61</v>
      </c>
      <c r="Q11" s="4" t="s">
        <v>62</v>
      </c>
      <c r="R11" s="11">
        <v>45458</v>
      </c>
      <c r="S11" s="4" t="s">
        <v>42</v>
      </c>
      <c r="T11" s="4" t="s">
        <v>63</v>
      </c>
    </row>
    <row r="12" spans="1:21" x14ac:dyDescent="0.25">
      <c r="B12" s="7">
        <v>6</v>
      </c>
      <c r="C12" s="7" t="s">
        <v>21</v>
      </c>
      <c r="D12" s="8" t="s">
        <v>22</v>
      </c>
      <c r="E12" s="8">
        <v>3</v>
      </c>
      <c r="F12" s="7" t="s">
        <v>64</v>
      </c>
      <c r="G12" s="10" t="s">
        <v>24</v>
      </c>
      <c r="H12" s="13" t="s">
        <v>65</v>
      </c>
      <c r="I12" s="100">
        <f>92120.0208-50000</f>
        <v>42120.020799999998</v>
      </c>
      <c r="J12" s="13" t="s">
        <v>46</v>
      </c>
      <c r="K12" s="8" t="s">
        <v>47</v>
      </c>
      <c r="L12" s="8" t="s">
        <v>39</v>
      </c>
      <c r="M12" s="8" t="s">
        <v>28</v>
      </c>
      <c r="N12" s="8" t="s">
        <v>29</v>
      </c>
      <c r="O12" s="8" t="s">
        <v>30</v>
      </c>
      <c r="P12" s="8" t="s">
        <v>66</v>
      </c>
      <c r="Q12" s="7" t="s">
        <v>67</v>
      </c>
      <c r="R12" s="12">
        <v>45498</v>
      </c>
      <c r="S12" s="8" t="s">
        <v>68</v>
      </c>
      <c r="T12" s="7" t="s">
        <v>69</v>
      </c>
    </row>
    <row r="13" spans="1:21" x14ac:dyDescent="0.25">
      <c r="B13" s="3">
        <v>7</v>
      </c>
      <c r="C13" s="3" t="s">
        <v>21</v>
      </c>
      <c r="D13" s="4" t="s">
        <v>22</v>
      </c>
      <c r="E13" s="4">
        <v>3</v>
      </c>
      <c r="F13" s="3" t="s">
        <v>70</v>
      </c>
      <c r="G13" s="6" t="s">
        <v>24</v>
      </c>
      <c r="H13" s="14" t="s">
        <v>71</v>
      </c>
      <c r="I13" s="5">
        <v>7403.04</v>
      </c>
      <c r="J13" s="14" t="s">
        <v>46</v>
      </c>
      <c r="K13" s="4" t="s">
        <v>47</v>
      </c>
      <c r="L13" s="4" t="s">
        <v>39</v>
      </c>
      <c r="M13" s="4" t="s">
        <v>28</v>
      </c>
      <c r="N13" s="4" t="s">
        <v>29</v>
      </c>
      <c r="O13" s="4" t="s">
        <v>30</v>
      </c>
      <c r="P13" s="4" t="s">
        <v>72</v>
      </c>
      <c r="Q13" s="4" t="s">
        <v>73</v>
      </c>
      <c r="R13" s="11">
        <v>45494</v>
      </c>
      <c r="S13" s="4" t="s">
        <v>68</v>
      </c>
      <c r="T13" s="4" t="s">
        <v>74</v>
      </c>
    </row>
    <row r="14" spans="1:21" x14ac:dyDescent="0.25">
      <c r="B14" s="7"/>
      <c r="C14" s="7"/>
      <c r="D14" s="8"/>
      <c r="E14" s="8"/>
      <c r="F14" s="7"/>
      <c r="G14" s="10"/>
      <c r="H14" s="13" t="s">
        <v>75</v>
      </c>
      <c r="I14" s="9"/>
      <c r="J14" s="13"/>
      <c r="K14" s="8"/>
      <c r="L14" s="8"/>
      <c r="M14" s="8"/>
      <c r="N14" s="8"/>
      <c r="O14" s="8"/>
      <c r="P14" s="8"/>
      <c r="Q14" s="7"/>
      <c r="R14" s="12"/>
      <c r="S14" s="8"/>
      <c r="T14" s="7"/>
    </row>
    <row r="15" spans="1:21" x14ac:dyDescent="0.25">
      <c r="B15" s="3">
        <v>9</v>
      </c>
      <c r="C15" s="3" t="s">
        <v>21</v>
      </c>
      <c r="D15" s="4" t="s">
        <v>22</v>
      </c>
      <c r="E15" s="4">
        <v>3</v>
      </c>
      <c r="F15" s="3" t="s">
        <v>76</v>
      </c>
      <c r="G15" s="6" t="s">
        <v>24</v>
      </c>
      <c r="H15" s="14" t="s">
        <v>77</v>
      </c>
      <c r="I15" s="5">
        <f>5300000-42276.0882999971-656368</f>
        <v>4601355.9117000028</v>
      </c>
      <c r="J15" s="14" t="s">
        <v>78</v>
      </c>
      <c r="K15" s="4" t="s">
        <v>918</v>
      </c>
      <c r="L15" s="4" t="s">
        <v>39</v>
      </c>
      <c r="M15" s="4" t="s">
        <v>28</v>
      </c>
      <c r="N15" s="4" t="s">
        <v>29</v>
      </c>
      <c r="O15" s="4" t="s">
        <v>48</v>
      </c>
      <c r="P15" s="4" t="s">
        <v>79</v>
      </c>
      <c r="Q15" s="4" t="s">
        <v>80</v>
      </c>
      <c r="R15" s="11" t="s">
        <v>57</v>
      </c>
      <c r="S15" s="4" t="s">
        <v>42</v>
      </c>
      <c r="T15" s="4" t="s">
        <v>81</v>
      </c>
    </row>
    <row r="16" spans="1:21" x14ac:dyDescent="0.25">
      <c r="B16" s="7">
        <v>10</v>
      </c>
      <c r="C16" s="7" t="s">
        <v>21</v>
      </c>
      <c r="D16" s="8" t="s">
        <v>22</v>
      </c>
      <c r="E16" s="8">
        <v>3</v>
      </c>
      <c r="F16" s="7" t="s">
        <v>82</v>
      </c>
      <c r="G16" s="10" t="s">
        <v>24</v>
      </c>
      <c r="H16" s="13" t="s">
        <v>83</v>
      </c>
      <c r="I16" s="9">
        <f>835232.3385-384632</f>
        <v>450600.33849999995</v>
      </c>
      <c r="J16" s="13" t="s">
        <v>78</v>
      </c>
      <c r="K16" s="8" t="s">
        <v>918</v>
      </c>
      <c r="L16" s="8" t="s">
        <v>39</v>
      </c>
      <c r="M16" s="8" t="s">
        <v>28</v>
      </c>
      <c r="N16" s="8" t="s">
        <v>29</v>
      </c>
      <c r="O16" s="8" t="s">
        <v>30</v>
      </c>
      <c r="P16" s="8" t="s">
        <v>84</v>
      </c>
      <c r="Q16" s="7" t="s">
        <v>85</v>
      </c>
      <c r="R16" s="12">
        <v>45358</v>
      </c>
      <c r="S16" s="8" t="s">
        <v>42</v>
      </c>
      <c r="T16" s="7" t="s">
        <v>86</v>
      </c>
    </row>
    <row r="17" spans="2:20" x14ac:dyDescent="0.25">
      <c r="B17" s="3">
        <v>11</v>
      </c>
      <c r="C17" s="3" t="s">
        <v>21</v>
      </c>
      <c r="D17" s="4" t="s">
        <v>22</v>
      </c>
      <c r="E17" s="4">
        <v>3</v>
      </c>
      <c r="F17" s="3" t="s">
        <v>87</v>
      </c>
      <c r="G17" s="6" t="s">
        <v>24</v>
      </c>
      <c r="H17" s="14" t="s">
        <v>88</v>
      </c>
      <c r="I17" s="5">
        <v>2929.76</v>
      </c>
      <c r="J17" s="14" t="s">
        <v>78</v>
      </c>
      <c r="K17" s="4" t="s">
        <v>918</v>
      </c>
      <c r="L17" s="4" t="s">
        <v>39</v>
      </c>
      <c r="M17" s="4" t="s">
        <v>28</v>
      </c>
      <c r="N17" s="4" t="s">
        <v>29</v>
      </c>
      <c r="O17" s="4" t="s">
        <v>48</v>
      </c>
      <c r="P17" s="4" t="s">
        <v>89</v>
      </c>
      <c r="Q17" s="4" t="s">
        <v>90</v>
      </c>
      <c r="R17" s="11">
        <v>45426</v>
      </c>
      <c r="S17" s="4" t="s">
        <v>42</v>
      </c>
      <c r="T17" s="4" t="s">
        <v>91</v>
      </c>
    </row>
    <row r="18" spans="2:20" x14ac:dyDescent="0.25">
      <c r="B18" s="7">
        <v>12.1</v>
      </c>
      <c r="C18" s="7" t="s">
        <v>21</v>
      </c>
      <c r="D18" s="8" t="s">
        <v>22</v>
      </c>
      <c r="E18" s="8">
        <v>3</v>
      </c>
      <c r="F18" s="7" t="s">
        <v>87</v>
      </c>
      <c r="G18" s="10" t="s">
        <v>24</v>
      </c>
      <c r="H18" s="13" t="s">
        <v>92</v>
      </c>
      <c r="I18" s="9">
        <f>197393.7+8976.61</f>
        <v>206370.31</v>
      </c>
      <c r="J18" s="13" t="s">
        <v>78</v>
      </c>
      <c r="K18" s="8" t="s">
        <v>918</v>
      </c>
      <c r="L18" s="8" t="s">
        <v>39</v>
      </c>
      <c r="M18" s="8" t="s">
        <v>28</v>
      </c>
      <c r="N18" s="8" t="s">
        <v>29</v>
      </c>
      <c r="O18" s="96" t="s">
        <v>93</v>
      </c>
      <c r="P18" s="8" t="s">
        <v>94</v>
      </c>
      <c r="Q18" s="7" t="s">
        <v>95</v>
      </c>
      <c r="R18" s="12">
        <v>45504</v>
      </c>
      <c r="S18" s="8" t="s">
        <v>68</v>
      </c>
      <c r="T18" s="7" t="s">
        <v>91</v>
      </c>
    </row>
    <row r="19" spans="2:20" x14ac:dyDescent="0.25">
      <c r="B19" s="3">
        <v>12.2</v>
      </c>
      <c r="C19" s="3" t="s">
        <v>21</v>
      </c>
      <c r="D19" s="4" t="s">
        <v>22</v>
      </c>
      <c r="E19" s="4">
        <v>3</v>
      </c>
      <c r="F19" s="3" t="s">
        <v>87</v>
      </c>
      <c r="G19" s="6" t="s">
        <v>24</v>
      </c>
      <c r="H19" s="14" t="s">
        <v>92</v>
      </c>
      <c r="I19" s="5">
        <v>130000</v>
      </c>
      <c r="J19" s="14" t="s">
        <v>78</v>
      </c>
      <c r="K19" s="4" t="s">
        <v>918</v>
      </c>
      <c r="L19" s="4" t="s">
        <v>39</v>
      </c>
      <c r="M19" s="4" t="s">
        <v>28</v>
      </c>
      <c r="N19" s="4" t="s">
        <v>29</v>
      </c>
      <c r="O19" s="4" t="s">
        <v>93</v>
      </c>
      <c r="P19" s="4" t="s">
        <v>960</v>
      </c>
      <c r="Q19" s="4"/>
      <c r="R19" s="11">
        <v>45535</v>
      </c>
      <c r="S19" s="4" t="s">
        <v>68</v>
      </c>
      <c r="T19" s="4" t="s">
        <v>91</v>
      </c>
    </row>
    <row r="20" spans="2:20" x14ac:dyDescent="0.25">
      <c r="B20" s="7">
        <v>13.1</v>
      </c>
      <c r="C20" s="7" t="s">
        <v>21</v>
      </c>
      <c r="D20" s="8" t="s">
        <v>22</v>
      </c>
      <c r="E20" s="8">
        <v>3</v>
      </c>
      <c r="F20" s="7" t="s">
        <v>96</v>
      </c>
      <c r="G20" s="10" t="s">
        <v>24</v>
      </c>
      <c r="H20" s="13" t="s">
        <v>97</v>
      </c>
      <c r="I20" s="9">
        <v>35568.17</v>
      </c>
      <c r="J20" s="13" t="s">
        <v>78</v>
      </c>
      <c r="K20" s="8" t="s">
        <v>918</v>
      </c>
      <c r="L20" s="8" t="s">
        <v>39</v>
      </c>
      <c r="M20" s="8" t="s">
        <v>28</v>
      </c>
      <c r="N20" s="8" t="s">
        <v>29</v>
      </c>
      <c r="O20" s="8" t="s">
        <v>30</v>
      </c>
      <c r="P20" s="8" t="s">
        <v>98</v>
      </c>
      <c r="Q20" s="7" t="s">
        <v>99</v>
      </c>
      <c r="R20" s="12">
        <v>45382</v>
      </c>
      <c r="S20" s="8" t="s">
        <v>68</v>
      </c>
      <c r="T20" s="7" t="s">
        <v>100</v>
      </c>
    </row>
    <row r="21" spans="2:20" x14ac:dyDescent="0.25">
      <c r="B21" s="3">
        <v>13.2</v>
      </c>
      <c r="C21" s="3" t="s">
        <v>21</v>
      </c>
      <c r="D21" s="4" t="s">
        <v>22</v>
      </c>
      <c r="E21" s="4">
        <v>3</v>
      </c>
      <c r="F21" s="3" t="s">
        <v>96</v>
      </c>
      <c r="G21" s="6" t="s">
        <v>24</v>
      </c>
      <c r="H21" s="14" t="s">
        <v>97</v>
      </c>
      <c r="I21" s="5">
        <v>1591.65</v>
      </c>
      <c r="J21" s="14" t="s">
        <v>78</v>
      </c>
      <c r="K21" s="4" t="s">
        <v>918</v>
      </c>
      <c r="L21" s="4" t="s">
        <v>39</v>
      </c>
      <c r="M21" s="4" t="s">
        <v>28</v>
      </c>
      <c r="N21" s="4" t="s">
        <v>29</v>
      </c>
      <c r="O21" s="4" t="s">
        <v>30</v>
      </c>
      <c r="P21" s="4" t="s">
        <v>101</v>
      </c>
      <c r="Q21" s="4" t="s">
        <v>102</v>
      </c>
      <c r="R21" s="11">
        <v>45396</v>
      </c>
      <c r="S21" s="4" t="s">
        <v>68</v>
      </c>
      <c r="T21" s="4" t="s">
        <v>100</v>
      </c>
    </row>
    <row r="22" spans="2:20" x14ac:dyDescent="0.25">
      <c r="B22" s="7">
        <v>14</v>
      </c>
      <c r="C22" s="7" t="s">
        <v>21</v>
      </c>
      <c r="D22" s="8" t="s">
        <v>22</v>
      </c>
      <c r="E22" s="8">
        <v>3</v>
      </c>
      <c r="F22" s="7" t="s">
        <v>103</v>
      </c>
      <c r="G22" s="10" t="s">
        <v>24</v>
      </c>
      <c r="H22" s="13" t="s">
        <v>104</v>
      </c>
      <c r="I22" s="9">
        <v>35000</v>
      </c>
      <c r="J22" s="13" t="s">
        <v>78</v>
      </c>
      <c r="K22" s="8" t="s">
        <v>918</v>
      </c>
      <c r="L22" s="8" t="s">
        <v>39</v>
      </c>
      <c r="M22" s="8" t="s">
        <v>105</v>
      </c>
      <c r="N22" s="8" t="s">
        <v>28</v>
      </c>
      <c r="O22" s="8" t="s">
        <v>30</v>
      </c>
      <c r="P22" s="8" t="s">
        <v>106</v>
      </c>
      <c r="Q22" s="7" t="s">
        <v>107</v>
      </c>
      <c r="R22" s="12">
        <v>45539</v>
      </c>
      <c r="S22" s="8" t="s">
        <v>33</v>
      </c>
      <c r="T22" s="7" t="s">
        <v>108</v>
      </c>
    </row>
    <row r="23" spans="2:20" x14ac:dyDescent="0.25">
      <c r="B23" s="3">
        <v>15</v>
      </c>
      <c r="C23" s="3" t="s">
        <v>21</v>
      </c>
      <c r="D23" s="4" t="s">
        <v>22</v>
      </c>
      <c r="E23" s="4">
        <v>3</v>
      </c>
      <c r="F23" s="3" t="s">
        <v>70</v>
      </c>
      <c r="G23" s="6" t="s">
        <v>24</v>
      </c>
      <c r="H23" s="14" t="s">
        <v>109</v>
      </c>
      <c r="I23" s="5">
        <f>44519.42-3248.8-17556.86</f>
        <v>23713.759999999995</v>
      </c>
      <c r="J23" s="14" t="s">
        <v>110</v>
      </c>
      <c r="K23" s="4" t="s">
        <v>111</v>
      </c>
      <c r="L23" s="4" t="s">
        <v>39</v>
      </c>
      <c r="M23" s="4" t="s">
        <v>28</v>
      </c>
      <c r="N23" s="4" t="s">
        <v>28</v>
      </c>
      <c r="O23" s="96" t="s">
        <v>157</v>
      </c>
      <c r="P23" s="4" t="s">
        <v>965</v>
      </c>
      <c r="Q23" s="4"/>
      <c r="R23" s="11">
        <v>45383</v>
      </c>
      <c r="S23" s="4" t="s">
        <v>68</v>
      </c>
      <c r="T23" s="4" t="s">
        <v>113</v>
      </c>
    </row>
    <row r="24" spans="2:20" x14ac:dyDescent="0.25">
      <c r="B24" s="7">
        <v>16.100000000000001</v>
      </c>
      <c r="C24" s="7" t="s">
        <v>21</v>
      </c>
      <c r="D24" s="8" t="s">
        <v>22</v>
      </c>
      <c r="E24" s="8">
        <v>3</v>
      </c>
      <c r="F24" s="7" t="s">
        <v>114</v>
      </c>
      <c r="G24" s="10" t="s">
        <v>24</v>
      </c>
      <c r="H24" s="13" t="s">
        <v>115</v>
      </c>
      <c r="I24" s="9">
        <f>10000+7138+6807</f>
        <v>23945</v>
      </c>
      <c r="J24" s="13" t="s">
        <v>116</v>
      </c>
      <c r="K24" s="8" t="s">
        <v>111</v>
      </c>
      <c r="L24" s="8" t="s">
        <v>39</v>
      </c>
      <c r="M24" s="8" t="s">
        <v>28</v>
      </c>
      <c r="N24" s="8" t="s">
        <v>29</v>
      </c>
      <c r="O24" s="8" t="s">
        <v>48</v>
      </c>
      <c r="P24" s="8" t="s">
        <v>117</v>
      </c>
      <c r="Q24" s="7" t="s">
        <v>118</v>
      </c>
      <c r="R24" s="12"/>
      <c r="S24" s="8" t="s">
        <v>68</v>
      </c>
      <c r="T24" s="7" t="s">
        <v>119</v>
      </c>
    </row>
    <row r="25" spans="2:20" x14ac:dyDescent="0.25">
      <c r="B25" s="3"/>
      <c r="C25" s="3"/>
      <c r="D25" s="4"/>
      <c r="E25" s="4"/>
      <c r="F25" s="3"/>
      <c r="G25" s="6"/>
      <c r="H25" s="143" t="s">
        <v>75</v>
      </c>
      <c r="I25" s="117"/>
      <c r="J25" s="14"/>
      <c r="K25" s="4"/>
      <c r="L25" s="4"/>
      <c r="M25" s="4"/>
      <c r="N25" s="4"/>
      <c r="O25" s="4"/>
      <c r="P25" s="4"/>
      <c r="Q25" s="4"/>
      <c r="R25" s="11"/>
      <c r="S25" s="4"/>
      <c r="T25" s="4"/>
    </row>
    <row r="26" spans="2:20" x14ac:dyDescent="0.25">
      <c r="B26" s="7">
        <v>16.3</v>
      </c>
      <c r="C26" s="7" t="s">
        <v>21</v>
      </c>
      <c r="D26" s="8" t="s">
        <v>22</v>
      </c>
      <c r="E26" s="8">
        <v>3</v>
      </c>
      <c r="F26" s="7" t="s">
        <v>114</v>
      </c>
      <c r="G26" s="10" t="s">
        <v>24</v>
      </c>
      <c r="H26" s="13" t="s">
        <v>115</v>
      </c>
      <c r="I26" s="125">
        <f>40000-7138+50421.68</f>
        <v>83283.679999999993</v>
      </c>
      <c r="J26" s="13" t="s">
        <v>116</v>
      </c>
      <c r="K26" s="8" t="s">
        <v>111</v>
      </c>
      <c r="L26" s="8" t="s">
        <v>39</v>
      </c>
      <c r="M26" s="8" t="s">
        <v>28</v>
      </c>
      <c r="N26" s="8" t="s">
        <v>29</v>
      </c>
      <c r="O26" s="8" t="s">
        <v>93</v>
      </c>
      <c r="P26" s="8" t="s">
        <v>121</v>
      </c>
      <c r="Q26" s="7" t="s">
        <v>856</v>
      </c>
      <c r="R26" s="12">
        <v>45436</v>
      </c>
      <c r="S26" s="8" t="s">
        <v>68</v>
      </c>
      <c r="T26" s="7" t="s">
        <v>119</v>
      </c>
    </row>
    <row r="27" spans="2:20" x14ac:dyDescent="0.25">
      <c r="B27" s="3">
        <v>16.399999999999999</v>
      </c>
      <c r="C27" s="3" t="s">
        <v>21</v>
      </c>
      <c r="D27" s="4" t="s">
        <v>22</v>
      </c>
      <c r="E27" s="4">
        <v>4</v>
      </c>
      <c r="F27" s="3" t="s">
        <v>120</v>
      </c>
      <c r="G27" s="6" t="s">
        <v>24</v>
      </c>
      <c r="H27" s="14" t="s">
        <v>115</v>
      </c>
      <c r="I27" s="125">
        <f>(260000/12)*7-702.91-13408.766+14000-889-46656.4-15162.53+50000</f>
        <v>138847.06066666669</v>
      </c>
      <c r="J27" s="14" t="s">
        <v>116</v>
      </c>
      <c r="K27" s="4" t="s">
        <v>111</v>
      </c>
      <c r="L27" s="4" t="s">
        <v>39</v>
      </c>
      <c r="M27" s="4" t="s">
        <v>28</v>
      </c>
      <c r="N27" s="4" t="s">
        <v>29</v>
      </c>
      <c r="O27" s="4" t="s">
        <v>93</v>
      </c>
      <c r="P27" s="4" t="s">
        <v>121</v>
      </c>
      <c r="Q27" s="4" t="s">
        <v>856</v>
      </c>
      <c r="R27" s="11">
        <v>45436</v>
      </c>
      <c r="S27" s="4" t="s">
        <v>68</v>
      </c>
      <c r="T27" s="4" t="s">
        <v>119</v>
      </c>
    </row>
    <row r="28" spans="2:20" x14ac:dyDescent="0.25">
      <c r="B28" s="7">
        <v>17</v>
      </c>
      <c r="C28" s="7" t="s">
        <v>21</v>
      </c>
      <c r="D28" s="8" t="s">
        <v>22</v>
      </c>
      <c r="E28" s="8">
        <v>3</v>
      </c>
      <c r="F28" s="7" t="s">
        <v>122</v>
      </c>
      <c r="G28" s="10" t="s">
        <v>24</v>
      </c>
      <c r="H28" s="13" t="s">
        <v>123</v>
      </c>
      <c r="I28" s="9">
        <v>5451.3256000000001</v>
      </c>
      <c r="J28" s="13" t="s">
        <v>124</v>
      </c>
      <c r="K28" s="8" t="s">
        <v>111</v>
      </c>
      <c r="L28" s="8" t="s">
        <v>39</v>
      </c>
      <c r="M28" s="8" t="s">
        <v>28</v>
      </c>
      <c r="N28" s="8" t="s">
        <v>28</v>
      </c>
      <c r="O28" s="8" t="s">
        <v>125</v>
      </c>
      <c r="P28" s="8" t="s">
        <v>126</v>
      </c>
      <c r="Q28" s="7"/>
      <c r="R28" s="12">
        <v>45444</v>
      </c>
      <c r="S28" s="8" t="s">
        <v>33</v>
      </c>
      <c r="T28" s="7" t="s">
        <v>877</v>
      </c>
    </row>
    <row r="29" spans="2:20" x14ac:dyDescent="0.25">
      <c r="B29" s="3"/>
      <c r="C29" s="3"/>
      <c r="D29" s="4"/>
      <c r="E29" s="4"/>
      <c r="F29" s="3"/>
      <c r="G29" s="6"/>
      <c r="H29" s="14" t="s">
        <v>75</v>
      </c>
      <c r="I29" s="5"/>
      <c r="J29" s="14"/>
      <c r="K29" s="4"/>
      <c r="L29" s="4"/>
      <c r="M29" s="4"/>
      <c r="N29" s="4"/>
      <c r="O29" s="4"/>
      <c r="P29" s="4"/>
      <c r="Q29" s="4"/>
      <c r="R29" s="11"/>
      <c r="S29" s="4"/>
      <c r="T29" s="4"/>
    </row>
    <row r="30" spans="2:20" x14ac:dyDescent="0.25">
      <c r="B30" s="7"/>
      <c r="C30" s="7"/>
      <c r="D30" s="8"/>
      <c r="E30" s="8"/>
      <c r="F30" s="7"/>
      <c r="G30" s="10"/>
      <c r="H30" s="13" t="s">
        <v>75</v>
      </c>
      <c r="I30" s="9"/>
      <c r="J30" s="13"/>
      <c r="K30" s="8"/>
      <c r="L30" s="8"/>
      <c r="M30" s="8"/>
      <c r="N30" s="8"/>
      <c r="O30" s="8"/>
      <c r="P30" s="8"/>
      <c r="Q30" s="7"/>
      <c r="R30" s="12"/>
      <c r="S30" s="8"/>
      <c r="T30" s="7"/>
    </row>
    <row r="31" spans="2:20" x14ac:dyDescent="0.25">
      <c r="B31" s="3">
        <v>19</v>
      </c>
      <c r="C31" s="3" t="s">
        <v>21</v>
      </c>
      <c r="D31" s="4" t="s">
        <v>22</v>
      </c>
      <c r="E31" s="4">
        <v>3</v>
      </c>
      <c r="F31" s="3" t="s">
        <v>127</v>
      </c>
      <c r="G31" s="6" t="s">
        <v>24</v>
      </c>
      <c r="H31" s="14" t="s">
        <v>128</v>
      </c>
      <c r="I31" s="5">
        <v>11030.4</v>
      </c>
      <c r="J31" s="14" t="s">
        <v>129</v>
      </c>
      <c r="K31" s="4" t="s">
        <v>130</v>
      </c>
      <c r="L31" s="4" t="s">
        <v>39</v>
      </c>
      <c r="M31" s="4" t="s">
        <v>28</v>
      </c>
      <c r="N31" s="4" t="s">
        <v>28</v>
      </c>
      <c r="O31" s="96" t="s">
        <v>93</v>
      </c>
      <c r="P31" s="4" t="s">
        <v>131</v>
      </c>
      <c r="Q31" s="4" t="s">
        <v>962</v>
      </c>
      <c r="R31" s="11">
        <v>45336</v>
      </c>
      <c r="S31" s="4" t="s">
        <v>33</v>
      </c>
      <c r="T31" s="4" t="s">
        <v>878</v>
      </c>
    </row>
    <row r="32" spans="2:20" x14ac:dyDescent="0.25">
      <c r="B32" s="7">
        <v>20</v>
      </c>
      <c r="C32" s="7" t="s">
        <v>21</v>
      </c>
      <c r="D32" s="8" t="s">
        <v>22</v>
      </c>
      <c r="E32" s="8">
        <v>3</v>
      </c>
      <c r="F32" s="7" t="s">
        <v>127</v>
      </c>
      <c r="G32" s="10" t="s">
        <v>24</v>
      </c>
      <c r="H32" s="13" t="s">
        <v>132</v>
      </c>
      <c r="I32" s="9">
        <f>21659.92-9000+1796</f>
        <v>14455.919999999998</v>
      </c>
      <c r="J32" s="13" t="s">
        <v>133</v>
      </c>
      <c r="K32" s="8" t="s">
        <v>130</v>
      </c>
      <c r="L32" s="8" t="s">
        <v>39</v>
      </c>
      <c r="M32" s="8" t="s">
        <v>28</v>
      </c>
      <c r="N32" s="8" t="s">
        <v>28</v>
      </c>
      <c r="O32" s="8" t="s">
        <v>48</v>
      </c>
      <c r="P32" s="8" t="s">
        <v>134</v>
      </c>
      <c r="Q32" s="7" t="s">
        <v>135</v>
      </c>
      <c r="R32" s="12" t="s">
        <v>57</v>
      </c>
      <c r="S32" s="8" t="s">
        <v>33</v>
      </c>
      <c r="T32" s="7" t="s">
        <v>136</v>
      </c>
    </row>
    <row r="33" spans="2:20" x14ac:dyDescent="0.25">
      <c r="B33" s="3"/>
      <c r="C33" s="3"/>
      <c r="D33" s="4"/>
      <c r="E33" s="4"/>
      <c r="F33" s="3"/>
      <c r="G33" s="6"/>
      <c r="H33" s="14" t="s">
        <v>75</v>
      </c>
      <c r="I33" s="5"/>
      <c r="J33" s="14"/>
      <c r="K33" s="4"/>
      <c r="L33" s="4"/>
      <c r="M33" s="4"/>
      <c r="N33" s="4"/>
      <c r="O33" s="4"/>
      <c r="P33" s="4"/>
      <c r="Q33" s="4"/>
      <c r="R33" s="11"/>
      <c r="S33" s="4"/>
      <c r="T33" s="4"/>
    </row>
    <row r="34" spans="2:20" x14ac:dyDescent="0.25">
      <c r="B34" s="7">
        <v>21</v>
      </c>
      <c r="C34" s="7" t="s">
        <v>21</v>
      </c>
      <c r="D34" s="8" t="s">
        <v>22</v>
      </c>
      <c r="E34" s="8">
        <v>3</v>
      </c>
      <c r="F34" s="7" t="s">
        <v>76</v>
      </c>
      <c r="G34" s="10" t="s">
        <v>24</v>
      </c>
      <c r="H34" s="13" t="s">
        <v>137</v>
      </c>
      <c r="I34" s="9">
        <f>272764.5+19974+15500</f>
        <v>308238.5</v>
      </c>
      <c r="J34" s="13" t="s">
        <v>138</v>
      </c>
      <c r="K34" s="8" t="s">
        <v>130</v>
      </c>
      <c r="L34" s="8" t="s">
        <v>39</v>
      </c>
      <c r="M34" s="8" t="s">
        <v>28</v>
      </c>
      <c r="N34" s="8" t="s">
        <v>29</v>
      </c>
      <c r="O34" s="8" t="s">
        <v>48</v>
      </c>
      <c r="P34" s="8" t="s">
        <v>139</v>
      </c>
      <c r="Q34" s="7" t="s">
        <v>140</v>
      </c>
      <c r="R34" s="12" t="s">
        <v>57</v>
      </c>
      <c r="S34" s="8" t="s">
        <v>68</v>
      </c>
      <c r="T34" s="7" t="s">
        <v>141</v>
      </c>
    </row>
    <row r="35" spans="2:20" x14ac:dyDescent="0.25">
      <c r="B35" s="120">
        <v>22.1</v>
      </c>
      <c r="C35" s="3" t="s">
        <v>21</v>
      </c>
      <c r="D35" s="4" t="s">
        <v>22</v>
      </c>
      <c r="E35" s="4">
        <v>3</v>
      </c>
      <c r="F35" s="3" t="s">
        <v>142</v>
      </c>
      <c r="G35" s="6" t="s">
        <v>24</v>
      </c>
      <c r="H35" s="14" t="s">
        <v>143</v>
      </c>
      <c r="I35" s="5">
        <f>2399757.23-5000-42504.165-12000-7664-5000-3210-1100000+947209-900000</f>
        <v>1271588.0649999999</v>
      </c>
      <c r="J35" s="14" t="s">
        <v>144</v>
      </c>
      <c r="K35" s="4" t="s">
        <v>130</v>
      </c>
      <c r="L35" s="4" t="s">
        <v>39</v>
      </c>
      <c r="M35" s="4" t="s">
        <v>28</v>
      </c>
      <c r="N35" s="4" t="s">
        <v>29</v>
      </c>
      <c r="O35" s="4" t="s">
        <v>48</v>
      </c>
      <c r="P35" s="4" t="s">
        <v>145</v>
      </c>
      <c r="Q35" s="4" t="s">
        <v>146</v>
      </c>
      <c r="R35" s="11" t="s">
        <v>57</v>
      </c>
      <c r="S35" s="4" t="s">
        <v>68</v>
      </c>
      <c r="T35" s="4" t="s">
        <v>147</v>
      </c>
    </row>
    <row r="36" spans="2:20" x14ac:dyDescent="0.25">
      <c r="B36" s="121">
        <v>22.2</v>
      </c>
      <c r="C36" s="114" t="s">
        <v>21</v>
      </c>
      <c r="D36" s="4" t="s">
        <v>1060</v>
      </c>
      <c r="E36" s="114">
        <v>3</v>
      </c>
      <c r="F36" s="114" t="s">
        <v>142</v>
      </c>
      <c r="G36" s="116" t="s">
        <v>24</v>
      </c>
      <c r="H36" s="117" t="s">
        <v>143</v>
      </c>
      <c r="I36" s="118">
        <v>900000</v>
      </c>
      <c r="J36" s="117" t="s">
        <v>144</v>
      </c>
      <c r="K36" s="115" t="s">
        <v>130</v>
      </c>
      <c r="L36" s="115" t="s">
        <v>39</v>
      </c>
      <c r="M36" s="115" t="s">
        <v>28</v>
      </c>
      <c r="N36" s="115" t="s">
        <v>29</v>
      </c>
      <c r="O36" s="115" t="s">
        <v>48</v>
      </c>
      <c r="P36" s="115" t="s">
        <v>145</v>
      </c>
      <c r="Q36" s="115" t="s">
        <v>146</v>
      </c>
      <c r="R36" s="119" t="s">
        <v>57</v>
      </c>
      <c r="S36" s="115" t="s">
        <v>68</v>
      </c>
      <c r="T36" s="115" t="s">
        <v>147</v>
      </c>
    </row>
    <row r="37" spans="2:20" x14ac:dyDescent="0.25">
      <c r="B37" s="7">
        <v>22.3</v>
      </c>
      <c r="C37" s="7" t="s">
        <v>21</v>
      </c>
      <c r="D37" s="8" t="s">
        <v>22</v>
      </c>
      <c r="E37" s="8">
        <v>3</v>
      </c>
      <c r="F37" s="7" t="s">
        <v>142</v>
      </c>
      <c r="G37" s="10" t="s">
        <v>24</v>
      </c>
      <c r="H37" s="13" t="s">
        <v>143</v>
      </c>
      <c r="I37" s="9">
        <f>1100000-947209</f>
        <v>152791</v>
      </c>
      <c r="J37" s="13" t="s">
        <v>144</v>
      </c>
      <c r="K37" s="8" t="s">
        <v>130</v>
      </c>
      <c r="L37" s="8" t="s">
        <v>39</v>
      </c>
      <c r="M37" s="8" t="s">
        <v>28</v>
      </c>
      <c r="N37" s="8" t="s">
        <v>29</v>
      </c>
      <c r="O37" s="8" t="s">
        <v>93</v>
      </c>
      <c r="P37" s="8" t="s">
        <v>876</v>
      </c>
      <c r="Q37" s="7"/>
      <c r="R37" s="12">
        <v>45581</v>
      </c>
      <c r="S37" s="8" t="s">
        <v>68</v>
      </c>
      <c r="T37" s="7" t="s">
        <v>147</v>
      </c>
    </row>
    <row r="38" spans="2:20" x14ac:dyDescent="0.25">
      <c r="B38" s="3">
        <v>23.1</v>
      </c>
      <c r="C38" s="3" t="s">
        <v>21</v>
      </c>
      <c r="D38" s="4" t="s">
        <v>22</v>
      </c>
      <c r="E38" s="4">
        <v>3</v>
      </c>
      <c r="F38" s="3" t="s">
        <v>148</v>
      </c>
      <c r="G38" s="6" t="s">
        <v>24</v>
      </c>
      <c r="H38" s="14" t="s">
        <v>149</v>
      </c>
      <c r="I38" s="5">
        <v>10935</v>
      </c>
      <c r="J38" s="14" t="s">
        <v>150</v>
      </c>
      <c r="K38" s="4" t="s">
        <v>130</v>
      </c>
      <c r="L38" s="4" t="s">
        <v>39</v>
      </c>
      <c r="M38" s="4" t="s">
        <v>28</v>
      </c>
      <c r="N38" s="4" t="s">
        <v>28</v>
      </c>
      <c r="O38" s="4" t="s">
        <v>48</v>
      </c>
      <c r="P38" s="4" t="s">
        <v>151</v>
      </c>
      <c r="Q38" s="4" t="s">
        <v>152</v>
      </c>
      <c r="R38" s="11" t="s">
        <v>57</v>
      </c>
      <c r="S38" s="4" t="s">
        <v>33</v>
      </c>
      <c r="T38" s="4" t="s">
        <v>153</v>
      </c>
    </row>
    <row r="39" spans="2:20" x14ac:dyDescent="0.25">
      <c r="B39" s="7">
        <v>23.2</v>
      </c>
      <c r="C39" s="7" t="s">
        <v>21</v>
      </c>
      <c r="D39" s="8" t="s">
        <v>22</v>
      </c>
      <c r="E39" s="8">
        <v>3</v>
      </c>
      <c r="F39" s="7" t="s">
        <v>148</v>
      </c>
      <c r="G39" s="10" t="s">
        <v>24</v>
      </c>
      <c r="H39" s="13" t="s">
        <v>149</v>
      </c>
      <c r="I39" s="9">
        <v>15160.76</v>
      </c>
      <c r="J39" s="13" t="s">
        <v>150</v>
      </c>
      <c r="K39" s="8" t="s">
        <v>130</v>
      </c>
      <c r="L39" s="8" t="s">
        <v>39</v>
      </c>
      <c r="M39" s="8" t="s">
        <v>28</v>
      </c>
      <c r="N39" s="8" t="s">
        <v>28</v>
      </c>
      <c r="O39" s="8" t="s">
        <v>157</v>
      </c>
      <c r="P39" s="8" t="s">
        <v>917</v>
      </c>
      <c r="Q39" s="7"/>
      <c r="R39" s="12">
        <v>45552</v>
      </c>
      <c r="S39" s="8" t="s">
        <v>33</v>
      </c>
      <c r="T39" s="7" t="s">
        <v>153</v>
      </c>
    </row>
    <row r="40" spans="2:20" x14ac:dyDescent="0.25">
      <c r="B40" s="3"/>
      <c r="C40" s="3"/>
      <c r="D40" s="4"/>
      <c r="E40" s="4"/>
      <c r="F40" s="3"/>
      <c r="G40" s="6"/>
      <c r="H40" s="14" t="s">
        <v>75</v>
      </c>
      <c r="I40" s="5"/>
      <c r="J40" s="14"/>
      <c r="K40" s="4"/>
      <c r="L40" s="4"/>
      <c r="M40" s="4"/>
      <c r="N40" s="4"/>
      <c r="O40" s="4"/>
      <c r="P40" s="4"/>
      <c r="Q40" s="4"/>
      <c r="R40" s="11"/>
      <c r="S40" s="4"/>
      <c r="T40" s="4"/>
    </row>
    <row r="41" spans="2:20" x14ac:dyDescent="0.25">
      <c r="B41" s="7">
        <v>24</v>
      </c>
      <c r="C41" s="7" t="s">
        <v>21</v>
      </c>
      <c r="D41" s="8" t="s">
        <v>22</v>
      </c>
      <c r="E41" s="8">
        <v>3</v>
      </c>
      <c r="F41" s="7" t="s">
        <v>154</v>
      </c>
      <c r="G41" s="10" t="s">
        <v>24</v>
      </c>
      <c r="H41" s="13" t="s">
        <v>155</v>
      </c>
      <c r="I41" s="9">
        <f>2230.48+2298.89*4/12</f>
        <v>2996.7766666666666</v>
      </c>
      <c r="J41" s="13" t="s">
        <v>156</v>
      </c>
      <c r="K41" s="8" t="s">
        <v>130</v>
      </c>
      <c r="L41" s="8" t="s">
        <v>39</v>
      </c>
      <c r="M41" s="8" t="s">
        <v>28</v>
      </c>
      <c r="N41" s="8" t="s">
        <v>28</v>
      </c>
      <c r="O41" s="8" t="s">
        <v>157</v>
      </c>
      <c r="P41" s="8" t="s">
        <v>158</v>
      </c>
      <c r="Q41" s="7" t="s">
        <v>159</v>
      </c>
      <c r="R41" s="12">
        <v>45410</v>
      </c>
      <c r="S41" s="8" t="s">
        <v>33</v>
      </c>
      <c r="T41" s="7" t="s">
        <v>160</v>
      </c>
    </row>
    <row r="42" spans="2:20" x14ac:dyDescent="0.25">
      <c r="B42" s="3">
        <v>25.1</v>
      </c>
      <c r="C42" s="3" t="s">
        <v>21</v>
      </c>
      <c r="D42" s="4" t="s">
        <v>22</v>
      </c>
      <c r="E42" s="4">
        <v>3</v>
      </c>
      <c r="F42" s="3" t="s">
        <v>76</v>
      </c>
      <c r="G42" s="6" t="s">
        <v>24</v>
      </c>
      <c r="H42" s="14" t="s">
        <v>161</v>
      </c>
      <c r="I42" s="125">
        <f>3820000-211316-2159641+500000+935167</f>
        <v>2884210</v>
      </c>
      <c r="J42" s="14" t="s">
        <v>162</v>
      </c>
      <c r="K42" s="4" t="s">
        <v>130</v>
      </c>
      <c r="L42" s="4" t="s">
        <v>39</v>
      </c>
      <c r="M42" s="4" t="s">
        <v>28</v>
      </c>
      <c r="N42" s="4" t="s">
        <v>29</v>
      </c>
      <c r="O42" s="4" t="s">
        <v>48</v>
      </c>
      <c r="P42" s="4" t="s">
        <v>163</v>
      </c>
      <c r="Q42" s="4" t="s">
        <v>164</v>
      </c>
      <c r="R42" s="11"/>
      <c r="S42" s="4" t="s">
        <v>68</v>
      </c>
      <c r="T42" s="4" t="s">
        <v>165</v>
      </c>
    </row>
    <row r="43" spans="2:20" x14ac:dyDescent="0.25">
      <c r="B43" s="7">
        <v>25.2</v>
      </c>
      <c r="C43" s="7" t="s">
        <v>21</v>
      </c>
      <c r="D43" s="8" t="s">
        <v>22</v>
      </c>
      <c r="E43" s="8">
        <v>3</v>
      </c>
      <c r="F43" s="7" t="s">
        <v>76</v>
      </c>
      <c r="G43" s="10" t="s">
        <v>24</v>
      </c>
      <c r="H43" s="13" t="s">
        <v>161</v>
      </c>
      <c r="I43" s="100">
        <f>2159641-500000-935168</f>
        <v>724473</v>
      </c>
      <c r="J43" s="13" t="s">
        <v>162</v>
      </c>
      <c r="K43" s="8" t="s">
        <v>130</v>
      </c>
      <c r="L43" s="8" t="s">
        <v>39</v>
      </c>
      <c r="M43" s="8" t="s">
        <v>28</v>
      </c>
      <c r="N43" s="8" t="s">
        <v>29</v>
      </c>
      <c r="O43" s="8" t="s">
        <v>93</v>
      </c>
      <c r="P43" s="8" t="s">
        <v>166</v>
      </c>
      <c r="Q43" s="7"/>
      <c r="R43" s="12">
        <v>45437</v>
      </c>
      <c r="S43" s="8" t="s">
        <v>68</v>
      </c>
      <c r="T43" s="7" t="s">
        <v>165</v>
      </c>
    </row>
    <row r="44" spans="2:20" x14ac:dyDescent="0.25">
      <c r="B44" s="3">
        <v>26</v>
      </c>
      <c r="C44" s="3" t="s">
        <v>21</v>
      </c>
      <c r="D44" s="4" t="s">
        <v>22</v>
      </c>
      <c r="E44" s="4">
        <v>3</v>
      </c>
      <c r="F44" s="3" t="s">
        <v>167</v>
      </c>
      <c r="G44" s="6" t="s">
        <v>24</v>
      </c>
      <c r="H44" s="14" t="s">
        <v>168</v>
      </c>
      <c r="I44" s="5">
        <f>2019095.9-17090+12316.29+100000+49024.04</f>
        <v>2163346.23</v>
      </c>
      <c r="J44" s="14" t="s">
        <v>169</v>
      </c>
      <c r="K44" s="4" t="s">
        <v>130</v>
      </c>
      <c r="L44" s="4" t="s">
        <v>39</v>
      </c>
      <c r="M44" s="4" t="s">
        <v>28</v>
      </c>
      <c r="N44" s="4" t="s">
        <v>29</v>
      </c>
      <c r="O44" s="4" t="s">
        <v>30</v>
      </c>
      <c r="P44" s="4" t="s">
        <v>170</v>
      </c>
      <c r="Q44" s="4" t="s">
        <v>171</v>
      </c>
      <c r="R44" s="11">
        <v>45506</v>
      </c>
      <c r="S44" s="4" t="s">
        <v>68</v>
      </c>
      <c r="T44" s="4" t="s">
        <v>172</v>
      </c>
    </row>
    <row r="45" spans="2:20" x14ac:dyDescent="0.25">
      <c r="B45" s="7">
        <v>27</v>
      </c>
      <c r="C45" s="7" t="s">
        <v>21</v>
      </c>
      <c r="D45" s="8" t="s">
        <v>22</v>
      </c>
      <c r="E45" s="8">
        <v>3</v>
      </c>
      <c r="F45" s="7" t="s">
        <v>173</v>
      </c>
      <c r="G45" s="10" t="s">
        <v>24</v>
      </c>
      <c r="H45" s="13" t="s">
        <v>174</v>
      </c>
      <c r="I45" s="9">
        <v>40000</v>
      </c>
      <c r="J45" s="13" t="s">
        <v>175</v>
      </c>
      <c r="K45" s="8" t="s">
        <v>130</v>
      </c>
      <c r="L45" s="8" t="s">
        <v>39</v>
      </c>
      <c r="M45" s="8" t="s">
        <v>28</v>
      </c>
      <c r="N45" s="8" t="s">
        <v>29</v>
      </c>
      <c r="O45" s="8" t="s">
        <v>48</v>
      </c>
      <c r="P45" s="8" t="s">
        <v>176</v>
      </c>
      <c r="Q45" s="7" t="s">
        <v>177</v>
      </c>
      <c r="R45" s="12" t="s">
        <v>57</v>
      </c>
      <c r="S45" s="8" t="s">
        <v>68</v>
      </c>
      <c r="T45" s="7" t="s">
        <v>178</v>
      </c>
    </row>
    <row r="46" spans="2:20" x14ac:dyDescent="0.25">
      <c r="B46" s="3">
        <v>28</v>
      </c>
      <c r="C46" s="3" t="s">
        <v>21</v>
      </c>
      <c r="D46" s="4" t="s">
        <v>22</v>
      </c>
      <c r="E46" s="4">
        <v>3</v>
      </c>
      <c r="F46" s="3" t="s">
        <v>173</v>
      </c>
      <c r="G46" s="6" t="s">
        <v>24</v>
      </c>
      <c r="H46" s="14" t="s">
        <v>179</v>
      </c>
      <c r="I46" s="5">
        <v>34783.9</v>
      </c>
      <c r="J46" s="14" t="s">
        <v>180</v>
      </c>
      <c r="K46" s="4" t="s">
        <v>130</v>
      </c>
      <c r="L46" s="4" t="s">
        <v>39</v>
      </c>
      <c r="M46" s="4" t="s">
        <v>28</v>
      </c>
      <c r="N46" s="4" t="s">
        <v>29</v>
      </c>
      <c r="O46" s="4" t="s">
        <v>48</v>
      </c>
      <c r="P46" s="4" t="s">
        <v>181</v>
      </c>
      <c r="Q46" s="4" t="s">
        <v>182</v>
      </c>
      <c r="R46" s="11" t="s">
        <v>57</v>
      </c>
      <c r="S46" s="4" t="s">
        <v>68</v>
      </c>
      <c r="T46" s="4" t="s">
        <v>178</v>
      </c>
    </row>
    <row r="47" spans="2:20" x14ac:dyDescent="0.25">
      <c r="B47" s="7">
        <v>29.1</v>
      </c>
      <c r="C47" s="7" t="s">
        <v>21</v>
      </c>
      <c r="D47" s="8" t="s">
        <v>22</v>
      </c>
      <c r="E47" s="8">
        <v>3</v>
      </c>
      <c r="F47" s="7" t="s">
        <v>76</v>
      </c>
      <c r="G47" s="10" t="s">
        <v>24</v>
      </c>
      <c r="H47" s="13" t="s">
        <v>183</v>
      </c>
      <c r="I47" s="100">
        <f>10394166.79+3568.784+1736434-550002</f>
        <v>11584167.573999999</v>
      </c>
      <c r="J47" s="13" t="s">
        <v>184</v>
      </c>
      <c r="K47" s="8" t="s">
        <v>130</v>
      </c>
      <c r="L47" s="8" t="s">
        <v>39</v>
      </c>
      <c r="M47" s="8" t="s">
        <v>28</v>
      </c>
      <c r="N47" s="8" t="s">
        <v>29</v>
      </c>
      <c r="O47" s="8" t="s">
        <v>48</v>
      </c>
      <c r="P47" s="8" t="s">
        <v>185</v>
      </c>
      <c r="Q47" s="7" t="s">
        <v>186</v>
      </c>
      <c r="R47" s="12" t="s">
        <v>57</v>
      </c>
      <c r="S47" s="8" t="s">
        <v>42</v>
      </c>
      <c r="T47" s="7" t="s">
        <v>165</v>
      </c>
    </row>
    <row r="48" spans="2:20" x14ac:dyDescent="0.25">
      <c r="B48" s="3">
        <v>29.2</v>
      </c>
      <c r="C48" s="3" t="s">
        <v>21</v>
      </c>
      <c r="D48" s="4" t="s">
        <v>22</v>
      </c>
      <c r="E48" s="4">
        <v>3</v>
      </c>
      <c r="F48" s="3" t="s">
        <v>76</v>
      </c>
      <c r="G48" s="6" t="s">
        <v>24</v>
      </c>
      <c r="H48" s="14" t="s">
        <v>183</v>
      </c>
      <c r="I48" s="5">
        <v>0</v>
      </c>
      <c r="J48" s="14" t="s">
        <v>184</v>
      </c>
      <c r="K48" s="4" t="s">
        <v>130</v>
      </c>
      <c r="L48" s="4" t="s">
        <v>39</v>
      </c>
      <c r="M48" s="4" t="s">
        <v>28</v>
      </c>
      <c r="N48" s="4" t="s">
        <v>29</v>
      </c>
      <c r="O48" s="4" t="s">
        <v>93</v>
      </c>
      <c r="P48" s="4" t="s">
        <v>187</v>
      </c>
      <c r="Q48" s="4"/>
      <c r="R48" s="11" t="s">
        <v>57</v>
      </c>
      <c r="S48" s="4" t="s">
        <v>42</v>
      </c>
      <c r="T48" s="4" t="s">
        <v>165</v>
      </c>
    </row>
    <row r="49" spans="2:20" x14ac:dyDescent="0.25">
      <c r="B49" s="7">
        <v>30</v>
      </c>
      <c r="C49" s="7" t="s">
        <v>21</v>
      </c>
      <c r="D49" s="8" t="s">
        <v>22</v>
      </c>
      <c r="E49" s="8">
        <v>3</v>
      </c>
      <c r="F49" s="7" t="s">
        <v>76</v>
      </c>
      <c r="G49" s="10" t="s">
        <v>24</v>
      </c>
      <c r="H49" s="13" t="s">
        <v>188</v>
      </c>
      <c r="I49" s="9">
        <v>691685.81</v>
      </c>
      <c r="J49" s="13" t="s">
        <v>189</v>
      </c>
      <c r="K49" s="8" t="s">
        <v>190</v>
      </c>
      <c r="L49" s="8" t="s">
        <v>39</v>
      </c>
      <c r="M49" s="8" t="s">
        <v>28</v>
      </c>
      <c r="N49" s="8" t="s">
        <v>29</v>
      </c>
      <c r="O49" s="8" t="s">
        <v>30</v>
      </c>
      <c r="P49" s="8" t="s">
        <v>191</v>
      </c>
      <c r="Q49" s="7" t="s">
        <v>192</v>
      </c>
      <c r="R49" s="12">
        <v>45438</v>
      </c>
      <c r="S49" s="8" t="s">
        <v>33</v>
      </c>
      <c r="T49" s="7" t="s">
        <v>165</v>
      </c>
    </row>
    <row r="50" spans="2:20" x14ac:dyDescent="0.25">
      <c r="B50" s="3">
        <v>31</v>
      </c>
      <c r="C50" s="3" t="s">
        <v>21</v>
      </c>
      <c r="D50" s="4" t="s">
        <v>22</v>
      </c>
      <c r="E50" s="4">
        <v>3</v>
      </c>
      <c r="F50" s="3" t="s">
        <v>193</v>
      </c>
      <c r="G50" s="6" t="s">
        <v>24</v>
      </c>
      <c r="H50" s="14" t="s">
        <v>194</v>
      </c>
      <c r="I50" s="5">
        <v>52456.68</v>
      </c>
      <c r="J50" s="14" t="s">
        <v>195</v>
      </c>
      <c r="K50" s="4" t="s">
        <v>190</v>
      </c>
      <c r="L50" s="4" t="s">
        <v>39</v>
      </c>
      <c r="M50" s="4" t="s">
        <v>28</v>
      </c>
      <c r="N50" s="4" t="s">
        <v>29</v>
      </c>
      <c r="O50" s="4" t="s">
        <v>30</v>
      </c>
      <c r="P50" s="4" t="s">
        <v>196</v>
      </c>
      <c r="Q50" s="4" t="s">
        <v>197</v>
      </c>
      <c r="R50" s="11">
        <v>45565</v>
      </c>
      <c r="S50" s="4" t="s">
        <v>33</v>
      </c>
      <c r="T50" s="4" t="s">
        <v>198</v>
      </c>
    </row>
    <row r="51" spans="2:20" x14ac:dyDescent="0.25">
      <c r="B51" s="7">
        <v>32</v>
      </c>
      <c r="C51" s="7" t="s">
        <v>21</v>
      </c>
      <c r="D51" s="8" t="s">
        <v>22</v>
      </c>
      <c r="E51" s="8">
        <v>3</v>
      </c>
      <c r="F51" s="7" t="s">
        <v>199</v>
      </c>
      <c r="G51" s="10" t="s">
        <v>24</v>
      </c>
      <c r="H51" s="13" t="s">
        <v>200</v>
      </c>
      <c r="I51" s="9">
        <f>13100000-459364-19974-893-150396-54326-60004-12316.29-33000+7778</f>
        <v>12317504.710000001</v>
      </c>
      <c r="J51" s="13" t="s">
        <v>201</v>
      </c>
      <c r="K51" s="8" t="s">
        <v>190</v>
      </c>
      <c r="L51" s="8" t="s">
        <v>39</v>
      </c>
      <c r="M51" s="8" t="s">
        <v>28</v>
      </c>
      <c r="N51" s="8" t="s">
        <v>29</v>
      </c>
      <c r="O51" s="8" t="s">
        <v>30</v>
      </c>
      <c r="P51" s="8" t="s">
        <v>202</v>
      </c>
      <c r="Q51" s="7" t="s">
        <v>203</v>
      </c>
      <c r="R51" s="12">
        <v>45321</v>
      </c>
      <c r="S51" s="8" t="s">
        <v>33</v>
      </c>
      <c r="T51" s="7" t="s">
        <v>204</v>
      </c>
    </row>
    <row r="52" spans="2:20" x14ac:dyDescent="0.25">
      <c r="B52" s="3">
        <v>33</v>
      </c>
      <c r="C52" s="3" t="s">
        <v>21</v>
      </c>
      <c r="D52" s="4" t="s">
        <v>22</v>
      </c>
      <c r="E52" s="4">
        <v>3</v>
      </c>
      <c r="F52" s="3" t="s">
        <v>96</v>
      </c>
      <c r="G52" s="6" t="s">
        <v>24</v>
      </c>
      <c r="H52" s="14" t="s">
        <v>205</v>
      </c>
      <c r="I52" s="100">
        <f>18127.96-5226.39</f>
        <v>12901.57</v>
      </c>
      <c r="J52" s="14" t="s">
        <v>206</v>
      </c>
      <c r="K52" s="4" t="s">
        <v>190</v>
      </c>
      <c r="L52" s="4" t="s">
        <v>39</v>
      </c>
      <c r="M52" s="4" t="s">
        <v>28</v>
      </c>
      <c r="N52" s="4" t="s">
        <v>29</v>
      </c>
      <c r="O52" s="96" t="s">
        <v>157</v>
      </c>
      <c r="P52" s="4" t="s">
        <v>207</v>
      </c>
      <c r="Q52" s="96" t="s">
        <v>1037</v>
      </c>
      <c r="R52" s="11">
        <v>45534</v>
      </c>
      <c r="S52" s="4" t="s">
        <v>42</v>
      </c>
      <c r="T52" s="4" t="s">
        <v>208</v>
      </c>
    </row>
    <row r="53" spans="2:20" x14ac:dyDescent="0.25">
      <c r="B53" s="7">
        <v>34</v>
      </c>
      <c r="C53" s="7" t="s">
        <v>21</v>
      </c>
      <c r="D53" s="8" t="s">
        <v>22</v>
      </c>
      <c r="E53" s="8">
        <v>4</v>
      </c>
      <c r="F53" s="7" t="s">
        <v>209</v>
      </c>
      <c r="G53" s="10" t="s">
        <v>24</v>
      </c>
      <c r="H53" s="13" t="s">
        <v>210</v>
      </c>
      <c r="I53" s="9">
        <f>170000-3568.7840000001-30000+14000+12094+46656.4+15162.53-13849.8+43672.19-38012+16358</f>
        <v>232512.53599999991</v>
      </c>
      <c r="J53" s="13" t="s">
        <v>211</v>
      </c>
      <c r="K53" s="8" t="s">
        <v>190</v>
      </c>
      <c r="L53" s="8" t="s">
        <v>39</v>
      </c>
      <c r="M53" s="8" t="s">
        <v>28</v>
      </c>
      <c r="N53" s="8" t="s">
        <v>28</v>
      </c>
      <c r="O53" s="8" t="s">
        <v>93</v>
      </c>
      <c r="P53" s="8" t="s">
        <v>212</v>
      </c>
      <c r="Q53" s="7"/>
      <c r="R53" s="12">
        <v>45350</v>
      </c>
      <c r="S53" s="8" t="s">
        <v>42</v>
      </c>
      <c r="T53" s="7" t="s">
        <v>213</v>
      </c>
    </row>
    <row r="54" spans="2:20" x14ac:dyDescent="0.25">
      <c r="B54" s="3">
        <v>35</v>
      </c>
      <c r="C54" s="3" t="s">
        <v>21</v>
      </c>
      <c r="D54" s="4" t="s">
        <v>22</v>
      </c>
      <c r="E54" s="4">
        <v>4</v>
      </c>
      <c r="F54" s="3" t="s">
        <v>214</v>
      </c>
      <c r="G54" s="6" t="s">
        <v>24</v>
      </c>
      <c r="H54" s="14" t="s">
        <v>215</v>
      </c>
      <c r="I54" s="100">
        <f>6000-5000-500</f>
        <v>500</v>
      </c>
      <c r="J54" s="14" t="s">
        <v>216</v>
      </c>
      <c r="K54" s="4" t="s">
        <v>190</v>
      </c>
      <c r="L54" s="4" t="s">
        <v>39</v>
      </c>
      <c r="M54" s="4" t="s">
        <v>28</v>
      </c>
      <c r="N54" s="4" t="s">
        <v>28</v>
      </c>
      <c r="O54" s="4" t="s">
        <v>157</v>
      </c>
      <c r="P54" s="4" t="s">
        <v>112</v>
      </c>
      <c r="Q54" s="4"/>
      <c r="R54" s="11">
        <v>45442</v>
      </c>
      <c r="S54" s="4" t="s">
        <v>68</v>
      </c>
      <c r="T54" s="4" t="s">
        <v>880</v>
      </c>
    </row>
    <row r="55" spans="2:20" x14ac:dyDescent="0.25">
      <c r="B55" s="7">
        <v>36</v>
      </c>
      <c r="C55" s="7" t="s">
        <v>21</v>
      </c>
      <c r="D55" s="8" t="s">
        <v>22</v>
      </c>
      <c r="E55" s="8">
        <v>3</v>
      </c>
      <c r="F55" s="7" t="s">
        <v>217</v>
      </c>
      <c r="G55" s="10" t="s">
        <v>24</v>
      </c>
      <c r="H55" s="13" t="s">
        <v>218</v>
      </c>
      <c r="I55" s="100">
        <f>40000-36000-3500</f>
        <v>500</v>
      </c>
      <c r="J55" s="13" t="s">
        <v>219</v>
      </c>
      <c r="K55" s="8" t="s">
        <v>190</v>
      </c>
      <c r="L55" s="8" t="s">
        <v>39</v>
      </c>
      <c r="M55" s="8" t="s">
        <v>28</v>
      </c>
      <c r="N55" s="8" t="s">
        <v>28</v>
      </c>
      <c r="O55" s="8" t="s">
        <v>93</v>
      </c>
      <c r="P55" s="8" t="s">
        <v>112</v>
      </c>
      <c r="Q55" s="7"/>
      <c r="R55" s="12">
        <v>45350</v>
      </c>
      <c r="S55" s="8" t="s">
        <v>68</v>
      </c>
      <c r="T55" s="7" t="s">
        <v>220</v>
      </c>
    </row>
    <row r="56" spans="2:20" x14ac:dyDescent="0.25">
      <c r="B56" s="3">
        <v>37</v>
      </c>
      <c r="C56" s="3" t="s">
        <v>21</v>
      </c>
      <c r="D56" s="4" t="s">
        <v>22</v>
      </c>
      <c r="E56" s="4">
        <v>4</v>
      </c>
      <c r="F56" s="3" t="s">
        <v>221</v>
      </c>
      <c r="G56" s="6" t="s">
        <v>24</v>
      </c>
      <c r="H56" s="14" t="s">
        <v>222</v>
      </c>
      <c r="I56" s="5">
        <f>30000+13000</f>
        <v>43000</v>
      </c>
      <c r="J56" s="14" t="s">
        <v>223</v>
      </c>
      <c r="K56" s="4" t="s">
        <v>190</v>
      </c>
      <c r="L56" s="4" t="s">
        <v>39</v>
      </c>
      <c r="M56" s="4" t="s">
        <v>28</v>
      </c>
      <c r="N56" s="4" t="s">
        <v>28</v>
      </c>
      <c r="O56" s="4" t="s">
        <v>93</v>
      </c>
      <c r="P56" s="4" t="s">
        <v>224</v>
      </c>
      <c r="Q56" s="4"/>
      <c r="R56" s="11">
        <v>45350</v>
      </c>
      <c r="S56" s="4" t="s">
        <v>68</v>
      </c>
      <c r="T56" s="4" t="s">
        <v>225</v>
      </c>
    </row>
    <row r="57" spans="2:20" x14ac:dyDescent="0.25">
      <c r="B57" s="7">
        <v>38</v>
      </c>
      <c r="C57" s="7" t="s">
        <v>21</v>
      </c>
      <c r="D57" s="8" t="s">
        <v>22</v>
      </c>
      <c r="E57" s="8">
        <v>3</v>
      </c>
      <c r="F57" s="7" t="s">
        <v>226</v>
      </c>
      <c r="G57" s="10" t="s">
        <v>24</v>
      </c>
      <c r="H57" s="13" t="s">
        <v>227</v>
      </c>
      <c r="I57" s="131">
        <f>40000-6000-5177.43-11000</f>
        <v>17822.57</v>
      </c>
      <c r="J57" s="13" t="s">
        <v>228</v>
      </c>
      <c r="K57" s="8" t="s">
        <v>190</v>
      </c>
      <c r="L57" s="8" t="s">
        <v>39</v>
      </c>
      <c r="M57" s="8" t="s">
        <v>28</v>
      </c>
      <c r="N57" s="8" t="s">
        <v>28</v>
      </c>
      <c r="O57" s="8" t="s">
        <v>157</v>
      </c>
      <c r="P57" s="8" t="s">
        <v>112</v>
      </c>
      <c r="Q57" s="7"/>
      <c r="R57" s="12">
        <v>45350</v>
      </c>
      <c r="S57" s="8" t="s">
        <v>68</v>
      </c>
      <c r="T57" s="7" t="s">
        <v>229</v>
      </c>
    </row>
    <row r="58" spans="2:20" x14ac:dyDescent="0.25">
      <c r="B58" s="3">
        <v>39</v>
      </c>
      <c r="C58" s="3" t="s">
        <v>21</v>
      </c>
      <c r="D58" s="4" t="s">
        <v>22</v>
      </c>
      <c r="E58" s="4">
        <v>3</v>
      </c>
      <c r="F58" s="3" t="s">
        <v>230</v>
      </c>
      <c r="G58" s="6" t="s">
        <v>24</v>
      </c>
      <c r="H58" s="14" t="s">
        <v>231</v>
      </c>
      <c r="I58" s="103">
        <f>34000-4278.6-1012.76-2325-350+4774-460-236.67-230.96-152.4-350-792.35-960-170-1000+1220</f>
        <v>27675.260000000006</v>
      </c>
      <c r="J58" s="14" t="s">
        <v>232</v>
      </c>
      <c r="K58" s="4" t="s">
        <v>233</v>
      </c>
      <c r="L58" s="4" t="s">
        <v>39</v>
      </c>
      <c r="M58" s="4" t="s">
        <v>28</v>
      </c>
      <c r="N58" s="4" t="s">
        <v>28</v>
      </c>
      <c r="O58" s="4" t="s">
        <v>234</v>
      </c>
      <c r="P58" s="4" t="s">
        <v>57</v>
      </c>
      <c r="Q58" s="4" t="s">
        <v>57</v>
      </c>
      <c r="R58" s="11" t="s">
        <v>57</v>
      </c>
      <c r="S58" s="4" t="s">
        <v>33</v>
      </c>
      <c r="T58" s="4"/>
    </row>
    <row r="59" spans="2:20" x14ac:dyDescent="0.25">
      <c r="B59" s="7">
        <v>40</v>
      </c>
      <c r="C59" s="7" t="s">
        <v>21</v>
      </c>
      <c r="D59" s="8" t="s">
        <v>22</v>
      </c>
      <c r="E59" s="8">
        <v>3</v>
      </c>
      <c r="F59" s="7" t="s">
        <v>235</v>
      </c>
      <c r="G59" s="10" t="s">
        <v>24</v>
      </c>
      <c r="H59" s="13" t="s">
        <v>236</v>
      </c>
      <c r="I59" s="9">
        <v>9635</v>
      </c>
      <c r="J59" s="13" t="s">
        <v>237</v>
      </c>
      <c r="K59" s="8" t="s">
        <v>233</v>
      </c>
      <c r="L59" s="8" t="s">
        <v>39</v>
      </c>
      <c r="M59" s="8" t="s">
        <v>28</v>
      </c>
      <c r="N59" s="8" t="s">
        <v>28</v>
      </c>
      <c r="O59" s="8" t="s">
        <v>30</v>
      </c>
      <c r="P59" s="8" t="s">
        <v>238</v>
      </c>
      <c r="Q59" s="7" t="s">
        <v>239</v>
      </c>
      <c r="R59" s="12">
        <v>45505</v>
      </c>
      <c r="S59" s="8" t="s">
        <v>68</v>
      </c>
      <c r="T59" s="7" t="s">
        <v>240</v>
      </c>
    </row>
    <row r="60" spans="2:20" x14ac:dyDescent="0.25">
      <c r="B60" s="3">
        <v>41</v>
      </c>
      <c r="C60" s="3" t="s">
        <v>21</v>
      </c>
      <c r="D60" s="4" t="s">
        <v>22</v>
      </c>
      <c r="E60" s="4">
        <v>3</v>
      </c>
      <c r="F60" s="3" t="s">
        <v>103</v>
      </c>
      <c r="G60" s="6" t="s">
        <v>24</v>
      </c>
      <c r="H60" s="14" t="s">
        <v>241</v>
      </c>
      <c r="I60" s="5">
        <v>60000</v>
      </c>
      <c r="J60" s="14" t="s">
        <v>242</v>
      </c>
      <c r="K60" s="4" t="s">
        <v>243</v>
      </c>
      <c r="L60" s="4" t="s">
        <v>39</v>
      </c>
      <c r="M60" s="4" t="s">
        <v>29</v>
      </c>
      <c r="N60" s="4" t="s">
        <v>29</v>
      </c>
      <c r="O60" s="4" t="s">
        <v>93</v>
      </c>
      <c r="P60" s="4" t="s">
        <v>112</v>
      </c>
      <c r="Q60" s="4"/>
      <c r="R60" s="11">
        <v>45355</v>
      </c>
      <c r="S60" s="4" t="s">
        <v>68</v>
      </c>
      <c r="T60" s="4" t="s">
        <v>244</v>
      </c>
    </row>
    <row r="61" spans="2:20" x14ac:dyDescent="0.25">
      <c r="B61" s="7">
        <v>42</v>
      </c>
      <c r="C61" s="7" t="s">
        <v>21</v>
      </c>
      <c r="D61" s="8" t="s">
        <v>22</v>
      </c>
      <c r="E61" s="8">
        <v>3</v>
      </c>
      <c r="F61" s="7" t="s">
        <v>64</v>
      </c>
      <c r="G61" s="10" t="s">
        <v>24</v>
      </c>
      <c r="H61" s="13" t="s">
        <v>245</v>
      </c>
      <c r="I61" s="9">
        <v>36829.93</v>
      </c>
      <c r="J61" s="13" t="s">
        <v>242</v>
      </c>
      <c r="K61" s="8" t="s">
        <v>243</v>
      </c>
      <c r="L61" s="8" t="s">
        <v>39</v>
      </c>
      <c r="M61" s="8" t="s">
        <v>28</v>
      </c>
      <c r="N61" s="8" t="s">
        <v>29</v>
      </c>
      <c r="O61" s="8" t="s">
        <v>157</v>
      </c>
      <c r="P61" s="8" t="s">
        <v>112</v>
      </c>
      <c r="Q61" s="7"/>
      <c r="R61" s="12">
        <v>45323</v>
      </c>
      <c r="S61" s="8" t="s">
        <v>33</v>
      </c>
      <c r="T61" s="7" t="s">
        <v>246</v>
      </c>
    </row>
    <row r="62" spans="2:20" x14ac:dyDescent="0.25">
      <c r="B62" s="3">
        <v>43</v>
      </c>
      <c r="C62" s="3" t="s">
        <v>21</v>
      </c>
      <c r="D62" s="4" t="s">
        <v>22</v>
      </c>
      <c r="E62" s="4">
        <v>3</v>
      </c>
      <c r="F62" s="3" t="s">
        <v>70</v>
      </c>
      <c r="G62" s="6" t="s">
        <v>24</v>
      </c>
      <c r="H62" s="14" t="s">
        <v>247</v>
      </c>
      <c r="I62" s="5">
        <v>38748.269999999997</v>
      </c>
      <c r="J62" s="14" t="s">
        <v>242</v>
      </c>
      <c r="K62" s="4" t="s">
        <v>243</v>
      </c>
      <c r="L62" s="4" t="s">
        <v>39</v>
      </c>
      <c r="M62" s="4" t="s">
        <v>28</v>
      </c>
      <c r="N62" s="4" t="s">
        <v>29</v>
      </c>
      <c r="O62" s="4" t="s">
        <v>157</v>
      </c>
      <c r="P62" s="4" t="s">
        <v>248</v>
      </c>
      <c r="Q62" s="4" t="s">
        <v>249</v>
      </c>
      <c r="R62" s="11">
        <v>45379</v>
      </c>
      <c r="S62" s="4" t="s">
        <v>33</v>
      </c>
      <c r="T62" s="4" t="s">
        <v>250</v>
      </c>
    </row>
    <row r="63" spans="2:20" x14ac:dyDescent="0.25">
      <c r="B63" s="7">
        <v>44.1</v>
      </c>
      <c r="C63" s="7" t="s">
        <v>21</v>
      </c>
      <c r="D63" s="8" t="s">
        <v>22</v>
      </c>
      <c r="E63" s="8">
        <v>3</v>
      </c>
      <c r="F63" s="7" t="s">
        <v>64</v>
      </c>
      <c r="G63" s="10" t="s">
        <v>24</v>
      </c>
      <c r="H63" s="13" t="s">
        <v>251</v>
      </c>
      <c r="I63" s="9">
        <v>42235.61</v>
      </c>
      <c r="J63" s="13" t="s">
        <v>242</v>
      </c>
      <c r="K63" s="8" t="s">
        <v>243</v>
      </c>
      <c r="L63" s="8" t="s">
        <v>39</v>
      </c>
      <c r="M63" s="8" t="s">
        <v>28</v>
      </c>
      <c r="N63" s="8" t="s">
        <v>29</v>
      </c>
      <c r="O63" s="8" t="s">
        <v>157</v>
      </c>
      <c r="P63" s="8" t="s">
        <v>252</v>
      </c>
      <c r="Q63" s="7" t="s">
        <v>253</v>
      </c>
      <c r="R63" s="12">
        <v>45292</v>
      </c>
      <c r="S63" s="8" t="s">
        <v>33</v>
      </c>
      <c r="T63" s="7" t="s">
        <v>254</v>
      </c>
    </row>
    <row r="64" spans="2:20" x14ac:dyDescent="0.25">
      <c r="B64" s="3">
        <v>44.2</v>
      </c>
      <c r="C64" s="3" t="s">
        <v>21</v>
      </c>
      <c r="D64" s="4" t="s">
        <v>22</v>
      </c>
      <c r="E64" s="4">
        <v>3</v>
      </c>
      <c r="F64" s="3"/>
      <c r="G64" s="6" t="s">
        <v>24</v>
      </c>
      <c r="H64" s="14" t="s">
        <v>255</v>
      </c>
      <c r="I64" s="5">
        <f>6961.33+16359.13</f>
        <v>23320.46</v>
      </c>
      <c r="J64" s="14" t="s">
        <v>242</v>
      </c>
      <c r="K64" s="4" t="s">
        <v>243</v>
      </c>
      <c r="L64" s="4" t="s">
        <v>39</v>
      </c>
      <c r="M64" s="4" t="s">
        <v>29</v>
      </c>
      <c r="N64" s="4" t="s">
        <v>28</v>
      </c>
      <c r="O64" s="4" t="s">
        <v>157</v>
      </c>
      <c r="P64" s="4" t="s">
        <v>256</v>
      </c>
      <c r="Q64" s="4"/>
      <c r="R64" s="11">
        <v>45446</v>
      </c>
      <c r="S64" s="4" t="s">
        <v>33</v>
      </c>
      <c r="T64" s="4" t="s">
        <v>1041</v>
      </c>
    </row>
    <row r="65" spans="2:20" x14ac:dyDescent="0.25">
      <c r="B65" s="7">
        <v>45</v>
      </c>
      <c r="C65" s="7" t="s">
        <v>21</v>
      </c>
      <c r="D65" s="8" t="s">
        <v>22</v>
      </c>
      <c r="E65" s="8">
        <v>4</v>
      </c>
      <c r="F65" s="7" t="s">
        <v>257</v>
      </c>
      <c r="G65" s="10" t="s">
        <v>24</v>
      </c>
      <c r="H65" s="13" t="s">
        <v>258</v>
      </c>
      <c r="I65" s="100">
        <f>126284.6-8900</f>
        <v>117384.6</v>
      </c>
      <c r="J65" s="13" t="s">
        <v>259</v>
      </c>
      <c r="K65" s="8" t="s">
        <v>243</v>
      </c>
      <c r="L65" s="8" t="s">
        <v>39</v>
      </c>
      <c r="M65" s="8" t="s">
        <v>29</v>
      </c>
      <c r="N65" s="8" t="s">
        <v>28</v>
      </c>
      <c r="O65" s="8" t="s">
        <v>93</v>
      </c>
      <c r="P65" s="8" t="s">
        <v>112</v>
      </c>
      <c r="Q65" s="7"/>
      <c r="R65" s="12">
        <v>45444</v>
      </c>
      <c r="S65" s="8" t="s">
        <v>33</v>
      </c>
      <c r="T65" s="7"/>
    </row>
    <row r="66" spans="2:20" x14ac:dyDescent="0.25">
      <c r="B66" s="3">
        <v>46</v>
      </c>
      <c r="C66" s="3" t="s">
        <v>21</v>
      </c>
      <c r="D66" s="4" t="s">
        <v>22</v>
      </c>
      <c r="E66" s="4">
        <v>3</v>
      </c>
      <c r="F66" s="3" t="s">
        <v>260</v>
      </c>
      <c r="G66" s="6" t="s">
        <v>24</v>
      </c>
      <c r="H66" s="14" t="s">
        <v>261</v>
      </c>
      <c r="I66" s="100">
        <f>418595.12-2515-6961.33-75086.09-8900-138823.6-16357.32-54358</f>
        <v>115593.77999999994</v>
      </c>
      <c r="J66" s="14" t="s">
        <v>262</v>
      </c>
      <c r="K66" s="4" t="s">
        <v>243</v>
      </c>
      <c r="L66" s="4" t="s">
        <v>39</v>
      </c>
      <c r="M66" s="4" t="s">
        <v>28</v>
      </c>
      <c r="N66" s="4" t="s">
        <v>29</v>
      </c>
      <c r="O66" s="4" t="s">
        <v>57</v>
      </c>
      <c r="P66" s="4" t="s">
        <v>112</v>
      </c>
      <c r="Q66" s="4"/>
      <c r="R66" s="11">
        <v>45444</v>
      </c>
      <c r="S66" s="4" t="s">
        <v>68</v>
      </c>
      <c r="T66" s="4" t="s">
        <v>263</v>
      </c>
    </row>
    <row r="67" spans="2:20" x14ac:dyDescent="0.25">
      <c r="B67" s="7">
        <v>47</v>
      </c>
      <c r="C67" s="7" t="s">
        <v>21</v>
      </c>
      <c r="D67" s="8" t="s">
        <v>22</v>
      </c>
      <c r="E67" s="8">
        <v>3</v>
      </c>
      <c r="F67" s="7" t="s">
        <v>264</v>
      </c>
      <c r="G67" s="10" t="s">
        <v>24</v>
      </c>
      <c r="H67" s="13" t="s">
        <v>265</v>
      </c>
      <c r="I67" s="9">
        <f>1617010.1462+75086.09</f>
        <v>1692096.2362000002</v>
      </c>
      <c r="J67" s="13" t="s">
        <v>242</v>
      </c>
      <c r="K67" s="8" t="s">
        <v>243</v>
      </c>
      <c r="L67" s="8" t="s">
        <v>39</v>
      </c>
      <c r="M67" s="8" t="s">
        <v>28</v>
      </c>
      <c r="N67" s="8" t="s">
        <v>29</v>
      </c>
      <c r="O67" s="8" t="s">
        <v>30</v>
      </c>
      <c r="P67" s="8" t="s">
        <v>266</v>
      </c>
      <c r="Q67" s="7" t="s">
        <v>267</v>
      </c>
      <c r="R67" s="12">
        <v>45501</v>
      </c>
      <c r="S67" s="8" t="s">
        <v>42</v>
      </c>
      <c r="T67" s="7" t="s">
        <v>268</v>
      </c>
    </row>
    <row r="68" spans="2:20" x14ac:dyDescent="0.25">
      <c r="B68" s="3">
        <v>48.1</v>
      </c>
      <c r="C68" s="3" t="s">
        <v>21</v>
      </c>
      <c r="D68" s="4" t="s">
        <v>22</v>
      </c>
      <c r="E68" s="4">
        <v>3</v>
      </c>
      <c r="F68" s="3" t="s">
        <v>269</v>
      </c>
      <c r="G68" s="6" t="s">
        <v>24</v>
      </c>
      <c r="H68" s="14" t="s">
        <v>270</v>
      </c>
      <c r="I68" s="125">
        <f>3726047.69+54358</f>
        <v>3780405.69</v>
      </c>
      <c r="J68" s="14" t="s">
        <v>242</v>
      </c>
      <c r="K68" s="4" t="s">
        <v>243</v>
      </c>
      <c r="L68" s="4" t="s">
        <v>39</v>
      </c>
      <c r="M68" s="4" t="s">
        <v>28</v>
      </c>
      <c r="N68" s="4" t="s">
        <v>29</v>
      </c>
      <c r="O68" s="4" t="s">
        <v>48</v>
      </c>
      <c r="P68" s="4" t="s">
        <v>271</v>
      </c>
      <c r="Q68" s="4" t="s">
        <v>272</v>
      </c>
      <c r="R68" s="11" t="s">
        <v>57</v>
      </c>
      <c r="S68" s="4" t="s">
        <v>42</v>
      </c>
      <c r="T68" s="4" t="s">
        <v>273</v>
      </c>
    </row>
    <row r="69" spans="2:20" x14ac:dyDescent="0.25">
      <c r="B69" s="7">
        <v>48.2</v>
      </c>
      <c r="C69" s="7" t="s">
        <v>21</v>
      </c>
      <c r="D69" s="8" t="s">
        <v>22</v>
      </c>
      <c r="E69" s="8">
        <v>3</v>
      </c>
      <c r="F69" s="7" t="s">
        <v>269</v>
      </c>
      <c r="G69" s="10" t="s">
        <v>24</v>
      </c>
      <c r="H69" s="13" t="s">
        <v>270</v>
      </c>
      <c r="I69" s="9">
        <v>2374743.7999999998</v>
      </c>
      <c r="J69" s="13" t="s">
        <v>242</v>
      </c>
      <c r="K69" s="8" t="s">
        <v>243</v>
      </c>
      <c r="L69" s="8" t="s">
        <v>39</v>
      </c>
      <c r="M69" s="8" t="s">
        <v>28</v>
      </c>
      <c r="N69" s="8" t="s">
        <v>29</v>
      </c>
      <c r="O69" s="8" t="s">
        <v>93</v>
      </c>
      <c r="P69" s="8" t="s">
        <v>274</v>
      </c>
      <c r="Q69" s="7" t="s">
        <v>964</v>
      </c>
      <c r="R69" s="12">
        <v>45456</v>
      </c>
      <c r="S69" s="8" t="s">
        <v>42</v>
      </c>
      <c r="T69" s="7" t="s">
        <v>273</v>
      </c>
    </row>
    <row r="70" spans="2:20" x14ac:dyDescent="0.25">
      <c r="B70" s="3">
        <v>49.1</v>
      </c>
      <c r="C70" s="3" t="s">
        <v>21</v>
      </c>
      <c r="D70" s="4" t="s">
        <v>22</v>
      </c>
      <c r="E70" s="4">
        <v>3</v>
      </c>
      <c r="F70" s="3" t="s">
        <v>275</v>
      </c>
      <c r="G70" s="6" t="s">
        <v>24</v>
      </c>
      <c r="H70" s="14" t="s">
        <v>276</v>
      </c>
      <c r="I70" s="100">
        <f>3900000*9/12+893-1097000-375798</f>
        <v>1453095</v>
      </c>
      <c r="J70" s="14" t="s">
        <v>277</v>
      </c>
      <c r="K70" s="4" t="s">
        <v>278</v>
      </c>
      <c r="L70" s="4" t="s">
        <v>279</v>
      </c>
      <c r="M70" s="4" t="s">
        <v>28</v>
      </c>
      <c r="N70" s="4" t="s">
        <v>29</v>
      </c>
      <c r="O70" s="4" t="s">
        <v>48</v>
      </c>
      <c r="P70" s="4" t="s">
        <v>280</v>
      </c>
      <c r="Q70" s="4" t="s">
        <v>281</v>
      </c>
      <c r="R70" s="11" t="s">
        <v>57</v>
      </c>
      <c r="S70" s="4" t="s">
        <v>68</v>
      </c>
      <c r="T70" s="4" t="s">
        <v>282</v>
      </c>
    </row>
    <row r="71" spans="2:20" x14ac:dyDescent="0.25">
      <c r="B71" s="7">
        <v>49.2</v>
      </c>
      <c r="C71" s="7" t="s">
        <v>21</v>
      </c>
      <c r="D71" s="8" t="s">
        <v>22</v>
      </c>
      <c r="E71" s="8">
        <v>3</v>
      </c>
      <c r="F71" s="7" t="s">
        <v>275</v>
      </c>
      <c r="G71" s="10" t="s">
        <v>24</v>
      </c>
      <c r="H71" s="13" t="s">
        <v>283</v>
      </c>
      <c r="I71" s="9">
        <f>3900000*3/12+1097000+28000+375798</f>
        <v>2475798</v>
      </c>
      <c r="J71" s="13" t="s">
        <v>284</v>
      </c>
      <c r="K71" s="8" t="s">
        <v>278</v>
      </c>
      <c r="L71" s="8" t="s">
        <v>279</v>
      </c>
      <c r="M71" s="8" t="s">
        <v>28</v>
      </c>
      <c r="N71" s="8" t="s">
        <v>29</v>
      </c>
      <c r="O71" s="8" t="s">
        <v>93</v>
      </c>
      <c r="P71" s="8" t="s">
        <v>285</v>
      </c>
      <c r="Q71" s="7" t="s">
        <v>286</v>
      </c>
      <c r="R71" s="12">
        <v>45560</v>
      </c>
      <c r="S71" s="8" t="s">
        <v>68</v>
      </c>
      <c r="T71" s="7" t="s">
        <v>282</v>
      </c>
    </row>
    <row r="72" spans="2:20" x14ac:dyDescent="0.25">
      <c r="B72" s="3">
        <v>50.1</v>
      </c>
      <c r="C72" s="3" t="s">
        <v>21</v>
      </c>
      <c r="D72" s="4" t="s">
        <v>22</v>
      </c>
      <c r="E72" s="4">
        <v>3</v>
      </c>
      <c r="F72" s="3" t="s">
        <v>76</v>
      </c>
      <c r="G72" s="6" t="s">
        <v>24</v>
      </c>
      <c r="H72" s="14" t="s">
        <v>287</v>
      </c>
      <c r="I72" s="5">
        <f>1097531.63*11/12</f>
        <v>1006070.6608333333</v>
      </c>
      <c r="J72" s="14" t="s">
        <v>288</v>
      </c>
      <c r="K72" s="4" t="s">
        <v>289</v>
      </c>
      <c r="L72" s="4" t="s">
        <v>290</v>
      </c>
      <c r="M72" s="4" t="s">
        <v>28</v>
      </c>
      <c r="N72" s="4" t="s">
        <v>29</v>
      </c>
      <c r="O72" s="4" t="s">
        <v>48</v>
      </c>
      <c r="P72" s="4" t="s">
        <v>291</v>
      </c>
      <c r="Q72" s="4" t="s">
        <v>292</v>
      </c>
      <c r="R72" s="11" t="s">
        <v>57</v>
      </c>
      <c r="S72" s="4" t="s">
        <v>42</v>
      </c>
      <c r="T72" s="4" t="s">
        <v>165</v>
      </c>
    </row>
    <row r="73" spans="2:20" x14ac:dyDescent="0.25">
      <c r="B73" s="7">
        <v>50.2</v>
      </c>
      <c r="C73" s="7" t="s">
        <v>21</v>
      </c>
      <c r="D73" s="8" t="s">
        <v>22</v>
      </c>
      <c r="E73" s="8">
        <v>3</v>
      </c>
      <c r="F73" s="7" t="s">
        <v>76</v>
      </c>
      <c r="G73" s="10" t="s">
        <v>24</v>
      </c>
      <c r="H73" s="13" t="s">
        <v>287</v>
      </c>
      <c r="I73" s="9">
        <f>1097531.63*1/12</f>
        <v>91460.969166666662</v>
      </c>
      <c r="J73" s="13" t="s">
        <v>288</v>
      </c>
      <c r="K73" s="8" t="s">
        <v>289</v>
      </c>
      <c r="L73" s="8" t="s">
        <v>290</v>
      </c>
      <c r="M73" s="8" t="s">
        <v>28</v>
      </c>
      <c r="N73" s="8" t="s">
        <v>29</v>
      </c>
      <c r="O73" s="8" t="s">
        <v>93</v>
      </c>
      <c r="P73" s="8" t="s">
        <v>293</v>
      </c>
      <c r="Q73" s="7"/>
      <c r="R73" s="12">
        <v>45615</v>
      </c>
      <c r="S73" s="8" t="s">
        <v>42</v>
      </c>
      <c r="T73" s="7" t="s">
        <v>165</v>
      </c>
    </row>
    <row r="74" spans="2:20" x14ac:dyDescent="0.25">
      <c r="B74" s="3"/>
      <c r="C74" s="3"/>
      <c r="D74" s="4"/>
      <c r="E74" s="4"/>
      <c r="F74" s="3"/>
      <c r="G74" s="6"/>
      <c r="H74" s="14" t="s">
        <v>75</v>
      </c>
      <c r="I74" s="5"/>
      <c r="J74" s="14"/>
      <c r="K74" s="4"/>
      <c r="L74" s="4"/>
      <c r="M74" s="4"/>
      <c r="N74" s="4"/>
      <c r="O74" s="4"/>
      <c r="P74" s="4"/>
      <c r="Q74" s="4"/>
      <c r="R74" s="11"/>
      <c r="S74" s="4"/>
      <c r="T74" s="4"/>
    </row>
    <row r="75" spans="2:20" x14ac:dyDescent="0.25">
      <c r="B75" s="7">
        <v>52.1</v>
      </c>
      <c r="C75" s="7" t="s">
        <v>21</v>
      </c>
      <c r="D75" s="8" t="s">
        <v>22</v>
      </c>
      <c r="E75" s="8">
        <v>3</v>
      </c>
      <c r="F75" s="7" t="s">
        <v>294</v>
      </c>
      <c r="G75" s="10" t="s">
        <v>24</v>
      </c>
      <c r="H75" s="13" t="s">
        <v>296</v>
      </c>
      <c r="I75" s="9">
        <v>43990</v>
      </c>
      <c r="J75" s="13" t="s">
        <v>297</v>
      </c>
      <c r="K75" s="8" t="s">
        <v>289</v>
      </c>
      <c r="L75" s="8" t="s">
        <v>290</v>
      </c>
      <c r="M75" s="8" t="s">
        <v>28</v>
      </c>
      <c r="N75" s="8" t="s">
        <v>29</v>
      </c>
      <c r="O75" s="8" t="s">
        <v>48</v>
      </c>
      <c r="P75" s="8" t="s">
        <v>298</v>
      </c>
      <c r="Q75" s="7" t="s">
        <v>299</v>
      </c>
      <c r="R75" s="12">
        <v>45398</v>
      </c>
      <c r="S75" s="8" t="s">
        <v>42</v>
      </c>
      <c r="T75" s="7" t="s">
        <v>300</v>
      </c>
    </row>
    <row r="76" spans="2:20" x14ac:dyDescent="0.25">
      <c r="B76" s="3">
        <v>52.2</v>
      </c>
      <c r="C76" s="3" t="s">
        <v>21</v>
      </c>
      <c r="D76" s="4" t="s">
        <v>22</v>
      </c>
      <c r="E76" s="4">
        <v>3</v>
      </c>
      <c r="F76" s="3" t="s">
        <v>294</v>
      </c>
      <c r="G76" s="6" t="s">
        <v>24</v>
      </c>
      <c r="H76" s="14" t="s">
        <v>296</v>
      </c>
      <c r="I76" s="5">
        <v>274695.28999999998</v>
      </c>
      <c r="J76" s="14" t="s">
        <v>297</v>
      </c>
      <c r="K76" s="4" t="s">
        <v>289</v>
      </c>
      <c r="L76" s="4" t="s">
        <v>290</v>
      </c>
      <c r="M76" s="4" t="s">
        <v>28</v>
      </c>
      <c r="N76" s="4" t="s">
        <v>29</v>
      </c>
      <c r="O76" s="4" t="s">
        <v>93</v>
      </c>
      <c r="P76" s="4" t="s">
        <v>301</v>
      </c>
      <c r="Q76" s="4"/>
      <c r="R76" s="11">
        <v>45398</v>
      </c>
      <c r="S76" s="4" t="s">
        <v>42</v>
      </c>
      <c r="T76" s="4" t="s">
        <v>300</v>
      </c>
    </row>
    <row r="77" spans="2:20" x14ac:dyDescent="0.25">
      <c r="B77" s="7">
        <v>53</v>
      </c>
      <c r="C77" s="7" t="s">
        <v>21</v>
      </c>
      <c r="D77" s="8" t="s">
        <v>22</v>
      </c>
      <c r="E77" s="8">
        <v>3</v>
      </c>
      <c r="F77" s="7" t="s">
        <v>302</v>
      </c>
      <c r="G77" s="10" t="s">
        <v>24</v>
      </c>
      <c r="H77" s="13" t="s">
        <v>303</v>
      </c>
      <c r="I77" s="9">
        <f>33000-13849.8-17980.2</f>
        <v>1170</v>
      </c>
      <c r="J77" s="13" t="s">
        <v>304</v>
      </c>
      <c r="K77" s="8" t="s">
        <v>289</v>
      </c>
      <c r="L77" s="8" t="s">
        <v>39</v>
      </c>
      <c r="M77" s="8" t="s">
        <v>29</v>
      </c>
      <c r="N77" s="8" t="s">
        <v>28</v>
      </c>
      <c r="O77" s="8" t="s">
        <v>48</v>
      </c>
      <c r="P77" s="8" t="s">
        <v>305</v>
      </c>
      <c r="Q77" s="7"/>
      <c r="R77" s="12">
        <v>45337</v>
      </c>
      <c r="S77" s="8" t="s">
        <v>68</v>
      </c>
      <c r="T77" s="7" t="s">
        <v>306</v>
      </c>
    </row>
    <row r="78" spans="2:20" x14ac:dyDescent="0.25">
      <c r="B78" s="3">
        <v>54</v>
      </c>
      <c r="C78" s="3" t="s">
        <v>21</v>
      </c>
      <c r="D78" s="4" t="s">
        <v>22</v>
      </c>
      <c r="E78" s="4">
        <v>3</v>
      </c>
      <c r="F78" s="3" t="s">
        <v>307</v>
      </c>
      <c r="G78" s="6" t="s">
        <v>24</v>
      </c>
      <c r="H78" s="14" t="s">
        <v>308</v>
      </c>
      <c r="I78" s="5">
        <f>17713.14+14687.86</f>
        <v>32401</v>
      </c>
      <c r="J78" s="14" t="s">
        <v>309</v>
      </c>
      <c r="K78" s="4" t="s">
        <v>289</v>
      </c>
      <c r="L78" s="4" t="s">
        <v>290</v>
      </c>
      <c r="M78" s="4" t="s">
        <v>29</v>
      </c>
      <c r="N78" s="4" t="s">
        <v>28</v>
      </c>
      <c r="O78" s="4" t="s">
        <v>157</v>
      </c>
      <c r="P78" s="4" t="s">
        <v>310</v>
      </c>
      <c r="Q78" s="4" t="s">
        <v>311</v>
      </c>
      <c r="R78" s="11">
        <v>45292</v>
      </c>
      <c r="S78" s="4" t="s">
        <v>33</v>
      </c>
      <c r="T78" s="4" t="s">
        <v>882</v>
      </c>
    </row>
    <row r="79" spans="2:20" x14ac:dyDescent="0.25">
      <c r="B79" s="7">
        <v>55</v>
      </c>
      <c r="C79" s="7" t="s">
        <v>21</v>
      </c>
      <c r="D79" s="8" t="s">
        <v>22</v>
      </c>
      <c r="E79" s="8">
        <v>3</v>
      </c>
      <c r="F79" s="7" t="s">
        <v>294</v>
      </c>
      <c r="G79" s="10" t="s">
        <v>24</v>
      </c>
      <c r="H79" s="13" t="s">
        <v>312</v>
      </c>
      <c r="I79" s="9">
        <v>18035.62</v>
      </c>
      <c r="J79" s="13" t="s">
        <v>313</v>
      </c>
      <c r="K79" s="8" t="s">
        <v>289</v>
      </c>
      <c r="L79" s="8" t="s">
        <v>39</v>
      </c>
      <c r="M79" s="8" t="s">
        <v>29</v>
      </c>
      <c r="N79" s="8" t="s">
        <v>28</v>
      </c>
      <c r="O79" s="8" t="s">
        <v>93</v>
      </c>
      <c r="P79" s="8" t="s">
        <v>112</v>
      </c>
      <c r="Q79" s="7"/>
      <c r="R79" s="12">
        <v>45324</v>
      </c>
      <c r="S79" s="8" t="s">
        <v>33</v>
      </c>
      <c r="T79" s="7" t="s">
        <v>314</v>
      </c>
    </row>
    <row r="80" spans="2:20" x14ac:dyDescent="0.25">
      <c r="B80" s="3">
        <v>56</v>
      </c>
      <c r="C80" s="3" t="s">
        <v>21</v>
      </c>
      <c r="D80" s="4" t="s">
        <v>22</v>
      </c>
      <c r="E80" s="4">
        <v>3</v>
      </c>
      <c r="F80" s="3" t="s">
        <v>315</v>
      </c>
      <c r="G80" s="6" t="s">
        <v>24</v>
      </c>
      <c r="H80" s="14" t="s">
        <v>316</v>
      </c>
      <c r="I80" s="5">
        <v>1420000</v>
      </c>
      <c r="J80" s="14" t="s">
        <v>317</v>
      </c>
      <c r="K80" s="4" t="s">
        <v>318</v>
      </c>
      <c r="L80" s="4" t="s">
        <v>319</v>
      </c>
      <c r="M80" s="4" t="s">
        <v>28</v>
      </c>
      <c r="N80" s="4" t="s">
        <v>29</v>
      </c>
      <c r="O80" s="4" t="s">
        <v>30</v>
      </c>
      <c r="P80" s="4" t="s">
        <v>320</v>
      </c>
      <c r="Q80" s="4" t="s">
        <v>321</v>
      </c>
      <c r="R80" s="11">
        <v>45474</v>
      </c>
      <c r="S80" s="4" t="s">
        <v>68</v>
      </c>
      <c r="T80" s="4" t="s">
        <v>322</v>
      </c>
    </row>
    <row r="81" spans="2:20" x14ac:dyDescent="0.25">
      <c r="B81" s="7">
        <v>57</v>
      </c>
      <c r="C81" s="7" t="s">
        <v>21</v>
      </c>
      <c r="D81" s="8" t="s">
        <v>22</v>
      </c>
      <c r="E81" s="8">
        <v>3</v>
      </c>
      <c r="F81" s="7" t="s">
        <v>76</v>
      </c>
      <c r="G81" s="10" t="s">
        <v>24</v>
      </c>
      <c r="H81" s="13" t="s">
        <v>981</v>
      </c>
      <c r="I81" s="9">
        <v>16323.859999999986</v>
      </c>
      <c r="J81" s="13" t="s">
        <v>323</v>
      </c>
      <c r="K81" s="8" t="s">
        <v>318</v>
      </c>
      <c r="L81" s="8" t="s">
        <v>319</v>
      </c>
      <c r="M81" s="8" t="s">
        <v>28</v>
      </c>
      <c r="N81" s="8" t="s">
        <v>29</v>
      </c>
      <c r="O81" s="8" t="s">
        <v>93</v>
      </c>
      <c r="P81" s="8" t="s">
        <v>982</v>
      </c>
      <c r="Q81" s="7"/>
      <c r="R81" s="12">
        <v>45657</v>
      </c>
      <c r="S81" s="8" t="s">
        <v>42</v>
      </c>
      <c r="T81" s="7" t="s">
        <v>165</v>
      </c>
    </row>
    <row r="82" spans="2:20" x14ac:dyDescent="0.25">
      <c r="B82" s="3">
        <v>58</v>
      </c>
      <c r="C82" s="3" t="s">
        <v>21</v>
      </c>
      <c r="D82" s="4" t="s">
        <v>22</v>
      </c>
      <c r="E82" s="4">
        <v>3</v>
      </c>
      <c r="F82" s="3" t="s">
        <v>324</v>
      </c>
      <c r="G82" s="6" t="s">
        <v>24</v>
      </c>
      <c r="H82" s="14" t="s">
        <v>325</v>
      </c>
      <c r="I82" s="5">
        <v>27878.400000000001</v>
      </c>
      <c r="J82" s="14" t="s">
        <v>326</v>
      </c>
      <c r="K82" s="4" t="s">
        <v>327</v>
      </c>
      <c r="L82" s="4" t="s">
        <v>39</v>
      </c>
      <c r="M82" s="4" t="s">
        <v>28</v>
      </c>
      <c r="N82" s="4" t="s">
        <v>29</v>
      </c>
      <c r="O82" s="4" t="s">
        <v>48</v>
      </c>
      <c r="P82" s="4" t="s">
        <v>328</v>
      </c>
      <c r="Q82" s="4" t="s">
        <v>329</v>
      </c>
      <c r="R82" s="11">
        <v>46822</v>
      </c>
      <c r="S82" s="4" t="s">
        <v>33</v>
      </c>
      <c r="T82" s="4" t="s">
        <v>330</v>
      </c>
    </row>
    <row r="83" spans="2:20" x14ac:dyDescent="0.25">
      <c r="B83" s="7">
        <v>59</v>
      </c>
      <c r="C83" s="7" t="s">
        <v>21</v>
      </c>
      <c r="D83" s="8" t="s">
        <v>331</v>
      </c>
      <c r="E83" s="8">
        <v>3</v>
      </c>
      <c r="F83" s="7" t="s">
        <v>332</v>
      </c>
      <c r="G83" s="10" t="s">
        <v>333</v>
      </c>
      <c r="H83" s="13" t="s">
        <v>334</v>
      </c>
      <c r="I83" s="9">
        <v>2172396</v>
      </c>
      <c r="J83" s="13" t="s">
        <v>335</v>
      </c>
      <c r="K83" s="8" t="s">
        <v>57</v>
      </c>
      <c r="L83" s="8" t="s">
        <v>336</v>
      </c>
      <c r="M83" s="8" t="s">
        <v>28</v>
      </c>
      <c r="N83" s="8" t="s">
        <v>29</v>
      </c>
      <c r="O83" s="8" t="s">
        <v>30</v>
      </c>
      <c r="P83" s="8" t="s">
        <v>280</v>
      </c>
      <c r="Q83" s="7" t="s">
        <v>281</v>
      </c>
      <c r="R83" s="12"/>
      <c r="S83" s="8"/>
      <c r="T83" s="7" t="s">
        <v>282</v>
      </c>
    </row>
    <row r="84" spans="2:20" x14ac:dyDescent="0.25">
      <c r="B84" s="38">
        <v>60</v>
      </c>
      <c r="C84" s="38" t="s">
        <v>21</v>
      </c>
      <c r="D84" s="39" t="s">
        <v>337</v>
      </c>
      <c r="E84" s="39">
        <v>3</v>
      </c>
      <c r="F84" s="38" t="s">
        <v>338</v>
      </c>
      <c r="G84" s="40" t="s">
        <v>339</v>
      </c>
      <c r="H84" s="41" t="s">
        <v>340</v>
      </c>
      <c r="I84" s="100">
        <f>8736300.79-166878.33</f>
        <v>8569422.459999999</v>
      </c>
      <c r="J84" s="41" t="s">
        <v>341</v>
      </c>
      <c r="K84" s="39" t="s">
        <v>57</v>
      </c>
      <c r="L84" s="39" t="s">
        <v>342</v>
      </c>
      <c r="M84" s="39" t="s">
        <v>29</v>
      </c>
      <c r="N84" s="39" t="s">
        <v>29</v>
      </c>
      <c r="O84" s="39" t="s">
        <v>48</v>
      </c>
      <c r="P84" s="39" t="s">
        <v>343</v>
      </c>
      <c r="Q84" s="39" t="s">
        <v>344</v>
      </c>
      <c r="R84" s="43">
        <v>45627</v>
      </c>
      <c r="S84" s="39" t="s">
        <v>42</v>
      </c>
      <c r="T84" s="39" t="s">
        <v>345</v>
      </c>
    </row>
    <row r="85" spans="2:20" x14ac:dyDescent="0.25">
      <c r="B85" s="32">
        <v>61</v>
      </c>
      <c r="C85" s="32" t="s">
        <v>21</v>
      </c>
      <c r="D85" s="33" t="s">
        <v>337</v>
      </c>
      <c r="E85" s="33">
        <v>3</v>
      </c>
      <c r="F85" s="32" t="s">
        <v>346</v>
      </c>
      <c r="G85" s="34" t="s">
        <v>339</v>
      </c>
      <c r="H85" s="35" t="s">
        <v>347</v>
      </c>
      <c r="I85" s="100">
        <f>5345263.45</f>
        <v>5345263.45</v>
      </c>
      <c r="J85" s="35" t="s">
        <v>348</v>
      </c>
      <c r="K85" s="33" t="s">
        <v>57</v>
      </c>
      <c r="L85" s="33" t="s">
        <v>342</v>
      </c>
      <c r="M85" s="33" t="s">
        <v>29</v>
      </c>
      <c r="N85" s="33" t="s">
        <v>29</v>
      </c>
      <c r="O85" s="33" t="s">
        <v>48</v>
      </c>
      <c r="P85" s="33" t="s">
        <v>349</v>
      </c>
      <c r="Q85" s="32" t="s">
        <v>350</v>
      </c>
      <c r="R85" s="37">
        <v>45482</v>
      </c>
      <c r="S85" s="33" t="s">
        <v>68</v>
      </c>
      <c r="T85" s="33" t="s">
        <v>351</v>
      </c>
    </row>
    <row r="86" spans="2:20" x14ac:dyDescent="0.25">
      <c r="B86" s="121">
        <v>62.1</v>
      </c>
      <c r="C86" s="137" t="s">
        <v>21</v>
      </c>
      <c r="D86" s="138" t="s">
        <v>337</v>
      </c>
      <c r="E86" s="137">
        <v>3</v>
      </c>
      <c r="F86" s="137" t="s">
        <v>346</v>
      </c>
      <c r="G86" s="139" t="s">
        <v>339</v>
      </c>
      <c r="H86" s="140" t="s">
        <v>352</v>
      </c>
      <c r="I86" s="100">
        <f>19946700-950332.47-2224764.53-0.47-200000-2.55</f>
        <v>16571599.98</v>
      </c>
      <c r="J86" s="140" t="s">
        <v>348</v>
      </c>
      <c r="K86" s="138" t="s">
        <v>57</v>
      </c>
      <c r="L86" s="138" t="s">
        <v>342</v>
      </c>
      <c r="M86" s="138" t="s">
        <v>29</v>
      </c>
      <c r="N86" s="138" t="s">
        <v>29</v>
      </c>
      <c r="O86" s="138" t="s">
        <v>93</v>
      </c>
      <c r="P86" s="138" t="s">
        <v>353</v>
      </c>
      <c r="Q86" s="138" t="s">
        <v>354</v>
      </c>
      <c r="R86" s="141">
        <v>45392</v>
      </c>
      <c r="S86" s="138" t="s">
        <v>68</v>
      </c>
      <c r="T86" s="138" t="s">
        <v>351</v>
      </c>
    </row>
    <row r="87" spans="2:20" x14ac:dyDescent="0.25">
      <c r="B87" s="120">
        <v>62.2</v>
      </c>
      <c r="C87" s="38" t="s">
        <v>21</v>
      </c>
      <c r="D87" s="39" t="s">
        <v>485</v>
      </c>
      <c r="E87" s="39">
        <v>3</v>
      </c>
      <c r="F87" s="38"/>
      <c r="G87" s="40" t="s">
        <v>339</v>
      </c>
      <c r="H87" s="41" t="s">
        <v>1030</v>
      </c>
      <c r="I87" s="100">
        <f>399977.6</f>
        <v>399977.6</v>
      </c>
      <c r="J87" s="41" t="s">
        <v>348</v>
      </c>
      <c r="K87" s="138" t="s">
        <v>57</v>
      </c>
      <c r="L87" s="39" t="s">
        <v>342</v>
      </c>
      <c r="M87" s="39" t="s">
        <v>29</v>
      </c>
      <c r="N87" s="39" t="s">
        <v>29</v>
      </c>
      <c r="O87" s="39" t="s">
        <v>93</v>
      </c>
      <c r="P87" s="138" t="s">
        <v>353</v>
      </c>
      <c r="Q87" s="138" t="s">
        <v>354</v>
      </c>
      <c r="R87" s="141">
        <v>45392</v>
      </c>
      <c r="S87" s="138" t="s">
        <v>68</v>
      </c>
      <c r="T87" s="138" t="s">
        <v>351</v>
      </c>
    </row>
    <row r="88" spans="2:20" x14ac:dyDescent="0.25">
      <c r="B88" s="32">
        <v>63</v>
      </c>
      <c r="C88" s="32" t="s">
        <v>21</v>
      </c>
      <c r="D88" s="33" t="s">
        <v>337</v>
      </c>
      <c r="E88" s="33">
        <v>3</v>
      </c>
      <c r="F88" s="32" t="s">
        <v>338</v>
      </c>
      <c r="G88" s="34" t="s">
        <v>339</v>
      </c>
      <c r="H88" s="35" t="s">
        <v>355</v>
      </c>
      <c r="I88" s="36">
        <f>(13154724.06/20*12)-2411110.03-0.5-238672.36-53295+1.6-53355.52-1281249.59-55384.85-42534.4</f>
        <v>3757233.7859999994</v>
      </c>
      <c r="J88" s="35" t="s">
        <v>356</v>
      </c>
      <c r="K88" s="33" t="s">
        <v>57</v>
      </c>
      <c r="L88" s="33" t="s">
        <v>342</v>
      </c>
      <c r="M88" s="33" t="s">
        <v>29</v>
      </c>
      <c r="N88" s="33" t="s">
        <v>29</v>
      </c>
      <c r="O88" s="33" t="s">
        <v>93</v>
      </c>
      <c r="P88" s="33" t="s">
        <v>357</v>
      </c>
      <c r="Q88" s="32"/>
      <c r="R88" s="37">
        <v>45400</v>
      </c>
      <c r="S88" s="33" t="s">
        <v>42</v>
      </c>
      <c r="T88" s="33" t="s">
        <v>358</v>
      </c>
    </row>
    <row r="89" spans="2:20" x14ac:dyDescent="0.25">
      <c r="B89" s="38">
        <v>64</v>
      </c>
      <c r="C89" s="38" t="s">
        <v>21</v>
      </c>
      <c r="D89" s="39" t="s">
        <v>337</v>
      </c>
      <c r="E89" s="39">
        <v>3</v>
      </c>
      <c r="F89" s="38" t="s">
        <v>338</v>
      </c>
      <c r="G89" s="40" t="s">
        <v>339</v>
      </c>
      <c r="H89" s="41" t="s">
        <v>359</v>
      </c>
      <c r="I89" s="42">
        <f>6784541.26425833-1772374.45-300000</f>
        <v>4712166.8142583296</v>
      </c>
      <c r="J89" s="41" t="s">
        <v>360</v>
      </c>
      <c r="K89" s="39" t="s">
        <v>57</v>
      </c>
      <c r="L89" s="39" t="s">
        <v>342</v>
      </c>
      <c r="M89" s="39" t="s">
        <v>28</v>
      </c>
      <c r="N89" s="39" t="s">
        <v>29</v>
      </c>
      <c r="O89" s="39" t="s">
        <v>30</v>
      </c>
      <c r="P89" s="39" t="s">
        <v>361</v>
      </c>
      <c r="Q89" s="39" t="s">
        <v>362</v>
      </c>
      <c r="R89" s="43">
        <v>45320</v>
      </c>
      <c r="S89" s="39" t="s">
        <v>33</v>
      </c>
      <c r="T89" s="39" t="s">
        <v>363</v>
      </c>
    </row>
    <row r="90" spans="2:20" x14ac:dyDescent="0.25">
      <c r="B90" s="32">
        <v>65</v>
      </c>
      <c r="C90" s="32" t="s">
        <v>21</v>
      </c>
      <c r="D90" s="33" t="s">
        <v>337</v>
      </c>
      <c r="E90" s="33">
        <v>3</v>
      </c>
      <c r="F90" s="32" t="s">
        <v>364</v>
      </c>
      <c r="G90" s="34" t="s">
        <v>339</v>
      </c>
      <c r="H90" s="35" t="s">
        <v>365</v>
      </c>
      <c r="I90" s="125">
        <f>2931795.9-79020.32-186160.17+166878.33</f>
        <v>2833493.74</v>
      </c>
      <c r="J90" s="35" t="s">
        <v>366</v>
      </c>
      <c r="K90" s="33" t="s">
        <v>57</v>
      </c>
      <c r="L90" s="33" t="s">
        <v>342</v>
      </c>
      <c r="M90" s="33" t="s">
        <v>28</v>
      </c>
      <c r="N90" s="33" t="s">
        <v>29</v>
      </c>
      <c r="O90" s="33" t="s">
        <v>30</v>
      </c>
      <c r="P90" s="33" t="s">
        <v>367</v>
      </c>
      <c r="Q90" s="32" t="s">
        <v>368</v>
      </c>
      <c r="R90" s="37">
        <v>45635</v>
      </c>
      <c r="S90" s="33" t="s">
        <v>33</v>
      </c>
      <c r="T90" s="33" t="s">
        <v>369</v>
      </c>
    </row>
    <row r="91" spans="2:20" x14ac:dyDescent="0.25">
      <c r="B91" s="38">
        <v>66</v>
      </c>
      <c r="C91" s="38" t="s">
        <v>21</v>
      </c>
      <c r="D91" s="39" t="s">
        <v>337</v>
      </c>
      <c r="E91" s="39">
        <v>3</v>
      </c>
      <c r="F91" s="38" t="s">
        <v>370</v>
      </c>
      <c r="G91" s="40" t="s">
        <v>339</v>
      </c>
      <c r="H91" s="41" t="s">
        <v>371</v>
      </c>
      <c r="I91" s="42">
        <v>2139585</v>
      </c>
      <c r="J91" s="41" t="s">
        <v>372</v>
      </c>
      <c r="K91" s="39" t="s">
        <v>57</v>
      </c>
      <c r="L91" s="39" t="s">
        <v>342</v>
      </c>
      <c r="M91" s="39" t="s">
        <v>28</v>
      </c>
      <c r="N91" s="39" t="s">
        <v>29</v>
      </c>
      <c r="O91" s="39" t="s">
        <v>30</v>
      </c>
      <c r="P91" s="39" t="s">
        <v>373</v>
      </c>
      <c r="Q91" s="39" t="s">
        <v>374</v>
      </c>
      <c r="R91" s="43">
        <v>45349</v>
      </c>
      <c r="S91" s="39" t="s">
        <v>68</v>
      </c>
      <c r="T91" s="39" t="s">
        <v>375</v>
      </c>
    </row>
    <row r="92" spans="2:20" x14ac:dyDescent="0.25">
      <c r="B92" s="32">
        <v>67</v>
      </c>
      <c r="C92" s="32" t="s">
        <v>21</v>
      </c>
      <c r="D92" s="33" t="s">
        <v>337</v>
      </c>
      <c r="E92" s="33">
        <v>3</v>
      </c>
      <c r="F92" s="32" t="s">
        <v>338</v>
      </c>
      <c r="G92" s="34" t="s">
        <v>339</v>
      </c>
      <c r="H92" s="35" t="s">
        <v>376</v>
      </c>
      <c r="I92" s="36">
        <v>200000</v>
      </c>
      <c r="J92" s="35" t="s">
        <v>377</v>
      </c>
      <c r="K92" s="33" t="s">
        <v>57</v>
      </c>
      <c r="L92" s="33" t="s">
        <v>342</v>
      </c>
      <c r="M92" s="33" t="s">
        <v>28</v>
      </c>
      <c r="N92" s="33" t="s">
        <v>29</v>
      </c>
      <c r="O92" s="33" t="s">
        <v>48</v>
      </c>
      <c r="P92" s="33" t="s">
        <v>378</v>
      </c>
      <c r="Q92" s="32" t="s">
        <v>379</v>
      </c>
      <c r="R92" s="37">
        <v>45627</v>
      </c>
      <c r="S92" s="33" t="s">
        <v>42</v>
      </c>
      <c r="T92" s="33" t="s">
        <v>358</v>
      </c>
    </row>
    <row r="93" spans="2:20" x14ac:dyDescent="0.25">
      <c r="B93" s="38">
        <v>68</v>
      </c>
      <c r="C93" s="38" t="s">
        <v>21</v>
      </c>
      <c r="D93" s="39" t="s">
        <v>337</v>
      </c>
      <c r="E93" s="39">
        <v>3</v>
      </c>
      <c r="F93" s="38" t="s">
        <v>370</v>
      </c>
      <c r="G93" s="40" t="s">
        <v>339</v>
      </c>
      <c r="H93" s="41" t="s">
        <v>380</v>
      </c>
      <c r="I93" s="100">
        <f>2340867.19905+38400+42534.4-2379267.19905</f>
        <v>42534.399999999907</v>
      </c>
      <c r="J93" s="41" t="s">
        <v>381</v>
      </c>
      <c r="K93" s="39" t="s">
        <v>57</v>
      </c>
      <c r="L93" s="39" t="s">
        <v>342</v>
      </c>
      <c r="M93" s="39" t="s">
        <v>29</v>
      </c>
      <c r="N93" s="39" t="s">
        <v>29</v>
      </c>
      <c r="O93" s="39" t="s">
        <v>48</v>
      </c>
      <c r="P93" s="39" t="s">
        <v>382</v>
      </c>
      <c r="Q93" s="39" t="s">
        <v>383</v>
      </c>
      <c r="R93" s="43">
        <v>45620</v>
      </c>
      <c r="S93" s="39" t="s">
        <v>68</v>
      </c>
      <c r="T93" s="39" t="s">
        <v>384</v>
      </c>
    </row>
    <row r="94" spans="2:20" x14ac:dyDescent="0.25">
      <c r="B94" s="32">
        <v>69.099999999999994</v>
      </c>
      <c r="C94" s="32" t="s">
        <v>21</v>
      </c>
      <c r="D94" s="33" t="s">
        <v>337</v>
      </c>
      <c r="E94" s="33">
        <v>3</v>
      </c>
      <c r="F94" s="32" t="s">
        <v>385</v>
      </c>
      <c r="G94" s="34" t="s">
        <v>339</v>
      </c>
      <c r="H94" s="35" t="s">
        <v>386</v>
      </c>
      <c r="I94" s="125">
        <v>581704.67000000004</v>
      </c>
      <c r="J94" s="35" t="s">
        <v>387</v>
      </c>
      <c r="K94" s="33" t="s">
        <v>57</v>
      </c>
      <c r="L94" s="33" t="s">
        <v>342</v>
      </c>
      <c r="M94" s="33" t="s">
        <v>29</v>
      </c>
      <c r="N94" s="33" t="s">
        <v>29</v>
      </c>
      <c r="O94" s="33" t="s">
        <v>30</v>
      </c>
      <c r="P94" s="33" t="s">
        <v>388</v>
      </c>
      <c r="Q94" s="32" t="s">
        <v>389</v>
      </c>
      <c r="R94" s="37">
        <v>45302</v>
      </c>
      <c r="S94" s="33" t="s">
        <v>68</v>
      </c>
      <c r="T94" s="33" t="s">
        <v>384</v>
      </c>
    </row>
    <row r="95" spans="2:20" x14ac:dyDescent="0.25">
      <c r="B95" s="38"/>
      <c r="C95" s="38"/>
      <c r="D95" s="39"/>
      <c r="E95" s="39"/>
      <c r="F95" s="38"/>
      <c r="G95" s="40"/>
      <c r="H95" s="143" t="s">
        <v>75</v>
      </c>
      <c r="I95" s="42"/>
      <c r="J95" s="41"/>
      <c r="K95" s="39"/>
      <c r="L95" s="39"/>
      <c r="M95" s="39"/>
      <c r="N95" s="39"/>
      <c r="O95" s="39"/>
      <c r="P95" s="39"/>
      <c r="Q95" s="39"/>
      <c r="R95" s="43"/>
      <c r="S95" s="39"/>
      <c r="T95" s="39"/>
    </row>
    <row r="96" spans="2:20" x14ac:dyDescent="0.25">
      <c r="B96" s="32"/>
      <c r="C96" s="32"/>
      <c r="D96" s="33"/>
      <c r="E96" s="33"/>
      <c r="F96" s="32"/>
      <c r="G96" s="34"/>
      <c r="H96" s="35" t="s">
        <v>75</v>
      </c>
      <c r="I96" s="36"/>
      <c r="J96" s="35"/>
      <c r="K96" s="33"/>
      <c r="L96" s="33"/>
      <c r="M96" s="33"/>
      <c r="N96" s="33"/>
      <c r="O96" s="33"/>
      <c r="P96" s="33"/>
      <c r="Q96" s="32"/>
      <c r="R96" s="37"/>
      <c r="S96" s="33"/>
      <c r="T96" s="33"/>
    </row>
    <row r="97" spans="2:20" x14ac:dyDescent="0.25">
      <c r="B97" s="38">
        <v>71.099999999999994</v>
      </c>
      <c r="C97" s="38" t="s">
        <v>21</v>
      </c>
      <c r="D97" s="39" t="s">
        <v>337</v>
      </c>
      <c r="E97" s="39">
        <v>3</v>
      </c>
      <c r="F97" s="38" t="s">
        <v>338</v>
      </c>
      <c r="G97" s="40" t="s">
        <v>339</v>
      </c>
      <c r="H97" s="41" t="s">
        <v>390</v>
      </c>
      <c r="I97" s="42">
        <v>465830</v>
      </c>
      <c r="J97" s="41" t="s">
        <v>391</v>
      </c>
      <c r="K97" s="39" t="s">
        <v>57</v>
      </c>
      <c r="L97" s="39" t="s">
        <v>39</v>
      </c>
      <c r="M97" s="39" t="s">
        <v>28</v>
      </c>
      <c r="N97" s="39" t="s">
        <v>29</v>
      </c>
      <c r="O97" s="39" t="s">
        <v>93</v>
      </c>
      <c r="P97" s="39" t="s">
        <v>392</v>
      </c>
      <c r="Q97" s="39"/>
      <c r="R97" s="43">
        <v>45445</v>
      </c>
      <c r="S97" s="39" t="s">
        <v>68</v>
      </c>
      <c r="T97" s="39" t="s">
        <v>393</v>
      </c>
    </row>
    <row r="98" spans="2:20" x14ac:dyDescent="0.25">
      <c r="B98" s="32">
        <v>71.2</v>
      </c>
      <c r="C98" s="32" t="s">
        <v>21</v>
      </c>
      <c r="D98" s="33" t="s">
        <v>337</v>
      </c>
      <c r="E98" s="33">
        <v>3</v>
      </c>
      <c r="F98" s="32" t="s">
        <v>338</v>
      </c>
      <c r="G98" s="34" t="s">
        <v>339</v>
      </c>
      <c r="H98" s="35" t="s">
        <v>390</v>
      </c>
      <c r="I98" s="36">
        <v>50350</v>
      </c>
      <c r="J98" s="35" t="s">
        <v>391</v>
      </c>
      <c r="K98" s="33" t="s">
        <v>57</v>
      </c>
      <c r="L98" s="33" t="s">
        <v>39</v>
      </c>
      <c r="M98" s="33" t="s">
        <v>28</v>
      </c>
      <c r="N98" s="33" t="s">
        <v>29</v>
      </c>
      <c r="O98" s="33" t="s">
        <v>93</v>
      </c>
      <c r="P98" s="33" t="s">
        <v>392</v>
      </c>
      <c r="Q98" s="32"/>
      <c r="R98" s="37">
        <v>45445</v>
      </c>
      <c r="S98" s="33" t="s">
        <v>68</v>
      </c>
      <c r="T98" s="33" t="s">
        <v>393</v>
      </c>
    </row>
    <row r="99" spans="2:20" x14ac:dyDescent="0.25">
      <c r="B99" s="38">
        <v>72</v>
      </c>
      <c r="C99" s="38" t="s">
        <v>21</v>
      </c>
      <c r="D99" s="39" t="s">
        <v>337</v>
      </c>
      <c r="E99" s="39">
        <v>3</v>
      </c>
      <c r="F99" s="38" t="s">
        <v>394</v>
      </c>
      <c r="G99" s="40" t="s">
        <v>339</v>
      </c>
      <c r="H99" s="41" t="s">
        <v>395</v>
      </c>
      <c r="I99" s="42">
        <v>300000</v>
      </c>
      <c r="J99" s="41" t="s">
        <v>396</v>
      </c>
      <c r="K99" s="39" t="s">
        <v>57</v>
      </c>
      <c r="L99" s="39" t="s">
        <v>342</v>
      </c>
      <c r="M99" s="39" t="s">
        <v>28</v>
      </c>
      <c r="N99" s="39" t="s">
        <v>29</v>
      </c>
      <c r="O99" s="39" t="s">
        <v>48</v>
      </c>
      <c r="P99" s="39" t="s">
        <v>397</v>
      </c>
      <c r="Q99" s="39" t="s">
        <v>398</v>
      </c>
      <c r="R99" s="43">
        <v>45483</v>
      </c>
      <c r="S99" s="39" t="s">
        <v>42</v>
      </c>
      <c r="T99" s="39" t="s">
        <v>399</v>
      </c>
    </row>
    <row r="100" spans="2:20" x14ac:dyDescent="0.25">
      <c r="B100" s="32">
        <v>73.099999999999994</v>
      </c>
      <c r="C100" s="32" t="s">
        <v>21</v>
      </c>
      <c r="D100" s="33" t="s">
        <v>337</v>
      </c>
      <c r="E100" s="33">
        <v>3</v>
      </c>
      <c r="F100" s="32" t="s">
        <v>400</v>
      </c>
      <c r="G100" s="34" t="s">
        <v>339</v>
      </c>
      <c r="H100" s="35" t="s">
        <v>401</v>
      </c>
      <c r="I100" s="125">
        <v>369000</v>
      </c>
      <c r="J100" s="35" t="s">
        <v>402</v>
      </c>
      <c r="K100" s="33" t="s">
        <v>57</v>
      </c>
      <c r="L100" s="33" t="s">
        <v>342</v>
      </c>
      <c r="M100" s="33" t="s">
        <v>28</v>
      </c>
      <c r="N100" s="33" t="s">
        <v>29</v>
      </c>
      <c r="O100" s="33" t="s">
        <v>30</v>
      </c>
      <c r="P100" s="33" t="s">
        <v>403</v>
      </c>
      <c r="Q100" s="32" t="s">
        <v>404</v>
      </c>
      <c r="R100" s="37">
        <v>45349</v>
      </c>
      <c r="S100" s="33" t="s">
        <v>42</v>
      </c>
      <c r="T100" s="33" t="s">
        <v>405</v>
      </c>
    </row>
    <row r="101" spans="2:20" x14ac:dyDescent="0.25">
      <c r="B101" s="38"/>
      <c r="C101" s="38"/>
      <c r="D101" s="39"/>
      <c r="E101" s="39"/>
      <c r="F101" s="38"/>
      <c r="G101" s="40"/>
      <c r="H101" s="143" t="s">
        <v>75</v>
      </c>
      <c r="I101" s="42"/>
      <c r="J101" s="41"/>
      <c r="K101" s="39"/>
      <c r="L101" s="39"/>
      <c r="M101" s="39"/>
      <c r="N101" s="39"/>
      <c r="O101" s="39"/>
      <c r="P101" s="39"/>
      <c r="Q101" s="39"/>
      <c r="R101" s="43"/>
      <c r="S101" s="39"/>
      <c r="T101" s="39"/>
    </row>
    <row r="102" spans="2:20" x14ac:dyDescent="0.25">
      <c r="B102" s="32">
        <v>74.099999999999994</v>
      </c>
      <c r="C102" s="32" t="s">
        <v>21</v>
      </c>
      <c r="D102" s="33" t="s">
        <v>337</v>
      </c>
      <c r="E102" s="33">
        <v>3</v>
      </c>
      <c r="F102" s="32" t="s">
        <v>406</v>
      </c>
      <c r="G102" s="34" t="s">
        <v>339</v>
      </c>
      <c r="H102" s="35" t="s">
        <v>407</v>
      </c>
      <c r="I102" s="36">
        <v>123577.3602</v>
      </c>
      <c r="J102" s="35" t="s">
        <v>408</v>
      </c>
      <c r="K102" s="33" t="s">
        <v>57</v>
      </c>
      <c r="L102" s="33" t="s">
        <v>342</v>
      </c>
      <c r="M102" s="33" t="s">
        <v>28</v>
      </c>
      <c r="N102" s="33" t="s">
        <v>29</v>
      </c>
      <c r="O102" s="33" t="s">
        <v>30</v>
      </c>
      <c r="P102" s="33" t="s">
        <v>409</v>
      </c>
      <c r="Q102" s="32" t="s">
        <v>410</v>
      </c>
      <c r="R102" s="37">
        <v>45384</v>
      </c>
      <c r="S102" s="33" t="s">
        <v>33</v>
      </c>
      <c r="T102" s="33" t="s">
        <v>358</v>
      </c>
    </row>
    <row r="103" spans="2:20" x14ac:dyDescent="0.25">
      <c r="B103" s="38">
        <v>74.2</v>
      </c>
      <c r="C103" s="38" t="s">
        <v>21</v>
      </c>
      <c r="D103" s="39" t="s">
        <v>337</v>
      </c>
      <c r="E103" s="39">
        <v>3</v>
      </c>
      <c r="F103" s="38" t="s">
        <v>406</v>
      </c>
      <c r="G103" s="40" t="s">
        <v>339</v>
      </c>
      <c r="H103" s="41" t="s">
        <v>411</v>
      </c>
      <c r="I103" s="125">
        <v>801743.04</v>
      </c>
      <c r="J103" s="41" t="s">
        <v>408</v>
      </c>
      <c r="K103" s="39" t="s">
        <v>57</v>
      </c>
      <c r="L103" s="39" t="s">
        <v>342</v>
      </c>
      <c r="M103" s="39" t="s">
        <v>29</v>
      </c>
      <c r="N103" s="39" t="s">
        <v>29</v>
      </c>
      <c r="O103" s="39" t="s">
        <v>93</v>
      </c>
      <c r="P103" s="39" t="s">
        <v>112</v>
      </c>
      <c r="Q103" s="39"/>
      <c r="R103" s="43">
        <v>45383</v>
      </c>
      <c r="S103" s="39" t="s">
        <v>33</v>
      </c>
      <c r="T103" s="39" t="s">
        <v>358</v>
      </c>
    </row>
    <row r="104" spans="2:20" x14ac:dyDescent="0.25">
      <c r="B104" s="32">
        <v>75</v>
      </c>
      <c r="C104" s="32" t="s">
        <v>21</v>
      </c>
      <c r="D104" s="33" t="s">
        <v>337</v>
      </c>
      <c r="E104" s="33">
        <v>3</v>
      </c>
      <c r="F104" s="32" t="s">
        <v>385</v>
      </c>
      <c r="G104" s="34" t="s">
        <v>339</v>
      </c>
      <c r="H104" s="35" t="s">
        <v>412</v>
      </c>
      <c r="I104" s="36">
        <f>274348.59015-23380.8</f>
        <v>250967.79015000002</v>
      </c>
      <c r="J104" s="35" t="s">
        <v>413</v>
      </c>
      <c r="K104" s="33" t="s">
        <v>57</v>
      </c>
      <c r="L104" s="33" t="s">
        <v>342</v>
      </c>
      <c r="M104" s="33" t="s">
        <v>28</v>
      </c>
      <c r="N104" s="33" t="s">
        <v>29</v>
      </c>
      <c r="O104" s="33" t="s">
        <v>30</v>
      </c>
      <c r="P104" s="33" t="s">
        <v>414</v>
      </c>
      <c r="Q104" s="32" t="s">
        <v>415</v>
      </c>
      <c r="R104" s="37">
        <v>45642</v>
      </c>
      <c r="S104" s="33" t="s">
        <v>33</v>
      </c>
      <c r="T104" s="33" t="s">
        <v>384</v>
      </c>
    </row>
    <row r="105" spans="2:20" x14ac:dyDescent="0.25">
      <c r="B105" s="38">
        <v>76</v>
      </c>
      <c r="C105" s="38" t="s">
        <v>21</v>
      </c>
      <c r="D105" s="39" t="s">
        <v>337</v>
      </c>
      <c r="E105" s="39">
        <v>3</v>
      </c>
      <c r="F105" s="38" t="s">
        <v>385</v>
      </c>
      <c r="G105" s="40" t="s">
        <v>339</v>
      </c>
      <c r="H105" s="41" t="s">
        <v>416</v>
      </c>
      <c r="I105" s="125">
        <v>125000</v>
      </c>
      <c r="J105" s="41" t="s">
        <v>417</v>
      </c>
      <c r="K105" s="39" t="s">
        <v>57</v>
      </c>
      <c r="L105" s="39" t="s">
        <v>342</v>
      </c>
      <c r="M105" s="39" t="s">
        <v>28</v>
      </c>
      <c r="N105" s="39" t="s">
        <v>29</v>
      </c>
      <c r="O105" s="39" t="s">
        <v>48</v>
      </c>
      <c r="P105" s="39" t="s">
        <v>418</v>
      </c>
      <c r="Q105" s="39" t="s">
        <v>419</v>
      </c>
      <c r="R105" s="43">
        <v>45383</v>
      </c>
      <c r="S105" s="39" t="s">
        <v>42</v>
      </c>
      <c r="T105" s="39" t="s">
        <v>420</v>
      </c>
    </row>
    <row r="106" spans="2:20" x14ac:dyDescent="0.25">
      <c r="B106" s="32"/>
      <c r="C106" s="32"/>
      <c r="D106" s="33"/>
      <c r="E106" s="33"/>
      <c r="F106" s="32"/>
      <c r="G106" s="34"/>
      <c r="H106" s="35" t="s">
        <v>75</v>
      </c>
      <c r="I106" s="36"/>
      <c r="J106" s="35"/>
      <c r="K106" s="33"/>
      <c r="L106" s="33"/>
      <c r="M106" s="33"/>
      <c r="N106" s="33"/>
      <c r="O106" s="33"/>
      <c r="P106" s="33"/>
      <c r="Q106" s="32"/>
      <c r="R106" s="37"/>
      <c r="S106" s="33"/>
      <c r="T106" s="33"/>
    </row>
    <row r="107" spans="2:20" x14ac:dyDescent="0.25">
      <c r="B107" s="38">
        <v>78</v>
      </c>
      <c r="C107" s="38" t="s">
        <v>21</v>
      </c>
      <c r="D107" s="39" t="s">
        <v>337</v>
      </c>
      <c r="E107" s="39">
        <v>3</v>
      </c>
      <c r="F107" s="38" t="s">
        <v>64</v>
      </c>
      <c r="G107" s="40" t="s">
        <v>339</v>
      </c>
      <c r="H107" s="41" t="s">
        <v>421</v>
      </c>
      <c r="I107" s="42">
        <f>51839.09865+106500-61631.72-22266.86-31309.84-3330.68</f>
        <v>39799.998650000001</v>
      </c>
      <c r="J107" s="41" t="s">
        <v>422</v>
      </c>
      <c r="K107" s="39" t="s">
        <v>57</v>
      </c>
      <c r="L107" s="39" t="s">
        <v>39</v>
      </c>
      <c r="M107" s="39" t="s">
        <v>28</v>
      </c>
      <c r="N107" s="39" t="s">
        <v>29</v>
      </c>
      <c r="O107" s="39" t="s">
        <v>93</v>
      </c>
      <c r="P107" s="39" t="s">
        <v>392</v>
      </c>
      <c r="Q107" s="39"/>
      <c r="R107" s="43">
        <v>45445</v>
      </c>
      <c r="S107" s="39" t="s">
        <v>33</v>
      </c>
      <c r="T107" s="39" t="s">
        <v>423</v>
      </c>
    </row>
    <row r="108" spans="2:20" x14ac:dyDescent="0.25">
      <c r="B108" s="32">
        <v>79</v>
      </c>
      <c r="C108" s="32" t="s">
        <v>21</v>
      </c>
      <c r="D108" s="33" t="s">
        <v>337</v>
      </c>
      <c r="E108" s="33">
        <v>3</v>
      </c>
      <c r="F108" s="32" t="s">
        <v>338</v>
      </c>
      <c r="G108" s="34" t="s">
        <v>339</v>
      </c>
      <c r="H108" s="35" t="s">
        <v>424</v>
      </c>
      <c r="I108" s="36">
        <f>105343.33</f>
        <v>105343.33</v>
      </c>
      <c r="J108" s="35" t="s">
        <v>425</v>
      </c>
      <c r="K108" s="33" t="s">
        <v>57</v>
      </c>
      <c r="L108" s="33" t="s">
        <v>342</v>
      </c>
      <c r="M108" s="33" t="s">
        <v>29</v>
      </c>
      <c r="N108" s="33" t="s">
        <v>29</v>
      </c>
      <c r="O108" s="33" t="s">
        <v>93</v>
      </c>
      <c r="P108" s="33" t="s">
        <v>426</v>
      </c>
      <c r="Q108" s="32" t="s">
        <v>427</v>
      </c>
      <c r="R108" s="37">
        <v>45378</v>
      </c>
      <c r="S108" s="33" t="s">
        <v>42</v>
      </c>
      <c r="T108" s="33" t="s">
        <v>358</v>
      </c>
    </row>
    <row r="109" spans="2:20" x14ac:dyDescent="0.25">
      <c r="B109" s="38">
        <v>80</v>
      </c>
      <c r="C109" s="38" t="s">
        <v>21</v>
      </c>
      <c r="D109" s="39" t="s">
        <v>337</v>
      </c>
      <c r="E109" s="39">
        <v>3</v>
      </c>
      <c r="F109" s="38" t="s">
        <v>338</v>
      </c>
      <c r="G109" s="40" t="s">
        <v>339</v>
      </c>
      <c r="H109" s="41" t="s">
        <v>428</v>
      </c>
      <c r="I109" s="42">
        <v>181742.79759999999</v>
      </c>
      <c r="J109" s="41" t="s">
        <v>429</v>
      </c>
      <c r="K109" s="39" t="s">
        <v>57</v>
      </c>
      <c r="L109" s="39" t="s">
        <v>342</v>
      </c>
      <c r="M109" s="39" t="s">
        <v>28</v>
      </c>
      <c r="N109" s="39" t="s">
        <v>29</v>
      </c>
      <c r="O109" s="39" t="s">
        <v>48</v>
      </c>
      <c r="P109" s="39" t="s">
        <v>430</v>
      </c>
      <c r="Q109" s="39" t="s">
        <v>431</v>
      </c>
      <c r="R109" s="43">
        <v>45383</v>
      </c>
      <c r="S109" s="39" t="s">
        <v>42</v>
      </c>
      <c r="T109" s="39" t="s">
        <v>432</v>
      </c>
    </row>
    <row r="110" spans="2:20" x14ac:dyDescent="0.25">
      <c r="B110" s="32">
        <v>81</v>
      </c>
      <c r="C110" s="32" t="s">
        <v>21</v>
      </c>
      <c r="D110" s="33" t="s">
        <v>337</v>
      </c>
      <c r="E110" s="33">
        <v>3</v>
      </c>
      <c r="F110" s="32" t="s">
        <v>235</v>
      </c>
      <c r="G110" s="34" t="s">
        <v>339</v>
      </c>
      <c r="H110" s="35" t="s">
        <v>433</v>
      </c>
      <c r="I110" s="36">
        <v>81151.721999999994</v>
      </c>
      <c r="J110" s="35" t="s">
        <v>434</v>
      </c>
      <c r="K110" s="33" t="s">
        <v>57</v>
      </c>
      <c r="L110" s="33" t="s">
        <v>342</v>
      </c>
      <c r="M110" s="33" t="s">
        <v>28</v>
      </c>
      <c r="N110" s="33" t="s">
        <v>29</v>
      </c>
      <c r="O110" s="33" t="s">
        <v>48</v>
      </c>
      <c r="P110" s="33" t="s">
        <v>435</v>
      </c>
      <c r="Q110" s="32" t="s">
        <v>436</v>
      </c>
      <c r="R110" s="37" t="s">
        <v>57</v>
      </c>
      <c r="S110" s="33" t="s">
        <v>33</v>
      </c>
      <c r="T110" s="33" t="s">
        <v>358</v>
      </c>
    </row>
    <row r="111" spans="2:20" x14ac:dyDescent="0.25">
      <c r="B111" s="38">
        <v>82.1</v>
      </c>
      <c r="C111" s="38" t="s">
        <v>21</v>
      </c>
      <c r="D111" s="39" t="s">
        <v>337</v>
      </c>
      <c r="E111" s="39">
        <v>3</v>
      </c>
      <c r="F111" s="38" t="s">
        <v>400</v>
      </c>
      <c r="G111" s="40" t="s">
        <v>339</v>
      </c>
      <c r="H111" s="41" t="s">
        <v>437</v>
      </c>
      <c r="I111" s="42">
        <f>75600+53355.52</f>
        <v>128955.51999999999</v>
      </c>
      <c r="J111" s="41" t="s">
        <v>438</v>
      </c>
      <c r="K111" s="39" t="s">
        <v>57</v>
      </c>
      <c r="L111" s="39" t="s">
        <v>342</v>
      </c>
      <c r="M111" s="39" t="s">
        <v>28</v>
      </c>
      <c r="N111" s="39" t="s">
        <v>29</v>
      </c>
      <c r="O111" s="39" t="s">
        <v>48</v>
      </c>
      <c r="P111" s="39" t="s">
        <v>439</v>
      </c>
      <c r="Q111" s="39" t="s">
        <v>440</v>
      </c>
      <c r="R111" s="43" t="s">
        <v>57</v>
      </c>
      <c r="S111" s="39" t="s">
        <v>68</v>
      </c>
      <c r="T111" s="39" t="s">
        <v>441</v>
      </c>
    </row>
    <row r="112" spans="2:20" x14ac:dyDescent="0.25">
      <c r="B112" s="32"/>
      <c r="C112" s="32"/>
      <c r="D112" s="33"/>
      <c r="E112" s="33"/>
      <c r="F112" s="32"/>
      <c r="G112" s="34"/>
      <c r="H112" s="143" t="s">
        <v>75</v>
      </c>
      <c r="I112" s="36"/>
      <c r="J112" s="35"/>
      <c r="K112" s="33"/>
      <c r="L112" s="33"/>
      <c r="M112" s="33"/>
      <c r="N112" s="33"/>
      <c r="O112" s="33"/>
      <c r="P112" s="33"/>
      <c r="Q112" s="32"/>
      <c r="R112" s="37"/>
      <c r="S112" s="33"/>
      <c r="T112" s="33"/>
    </row>
    <row r="113" spans="2:20" x14ac:dyDescent="0.25">
      <c r="B113" s="38">
        <v>83</v>
      </c>
      <c r="C113" s="38" t="s">
        <v>21</v>
      </c>
      <c r="D113" s="39" t="s">
        <v>337</v>
      </c>
      <c r="E113" s="39">
        <v>3</v>
      </c>
      <c r="F113" s="38" t="s">
        <v>370</v>
      </c>
      <c r="G113" s="40" t="s">
        <v>339</v>
      </c>
      <c r="H113" s="41" t="s">
        <v>442</v>
      </c>
      <c r="I113" s="42">
        <v>126000</v>
      </c>
      <c r="J113" s="41" t="s">
        <v>443</v>
      </c>
      <c r="K113" s="39" t="s">
        <v>57</v>
      </c>
      <c r="L113" s="39" t="s">
        <v>342</v>
      </c>
      <c r="M113" s="39" t="s">
        <v>28</v>
      </c>
      <c r="N113" s="39" t="s">
        <v>29</v>
      </c>
      <c r="O113" s="39" t="s">
        <v>30</v>
      </c>
      <c r="P113" s="39" t="s">
        <v>444</v>
      </c>
      <c r="Q113" s="39" t="s">
        <v>445</v>
      </c>
      <c r="R113" s="43">
        <v>45390</v>
      </c>
      <c r="S113" s="39" t="s">
        <v>33</v>
      </c>
      <c r="T113" s="39" t="s">
        <v>384</v>
      </c>
    </row>
    <row r="114" spans="2:20" x14ac:dyDescent="0.25">
      <c r="B114" s="32"/>
      <c r="C114" s="32"/>
      <c r="D114" s="33"/>
      <c r="E114" s="33"/>
      <c r="F114" s="32"/>
      <c r="G114" s="34"/>
      <c r="H114" s="143" t="s">
        <v>75</v>
      </c>
      <c r="I114" s="36"/>
      <c r="J114" s="35"/>
      <c r="K114" s="33"/>
      <c r="L114" s="33"/>
      <c r="M114" s="33"/>
      <c r="N114" s="33"/>
      <c r="O114" s="33"/>
      <c r="P114" s="33"/>
      <c r="Q114" s="32"/>
      <c r="R114" s="37"/>
      <c r="S114" s="33"/>
      <c r="T114" s="33"/>
    </row>
    <row r="115" spans="2:20" x14ac:dyDescent="0.25">
      <c r="B115" s="38">
        <v>85.1</v>
      </c>
      <c r="C115" s="38" t="s">
        <v>21</v>
      </c>
      <c r="D115" s="39" t="s">
        <v>337</v>
      </c>
      <c r="E115" s="39">
        <v>3</v>
      </c>
      <c r="F115" s="38" t="s">
        <v>400</v>
      </c>
      <c r="G115" s="40" t="s">
        <v>339</v>
      </c>
      <c r="H115" s="41" t="s">
        <v>446</v>
      </c>
      <c r="I115" s="42">
        <v>4350</v>
      </c>
      <c r="J115" s="41" t="s">
        <v>438</v>
      </c>
      <c r="K115" s="39" t="s">
        <v>57</v>
      </c>
      <c r="L115" s="39" t="s">
        <v>342</v>
      </c>
      <c r="M115" s="39" t="s">
        <v>28</v>
      </c>
      <c r="N115" s="39" t="s">
        <v>29</v>
      </c>
      <c r="O115" s="39" t="s">
        <v>48</v>
      </c>
      <c r="P115" s="39" t="s">
        <v>447</v>
      </c>
      <c r="Q115" s="39" t="s">
        <v>448</v>
      </c>
      <c r="R115" s="43" t="s">
        <v>57</v>
      </c>
      <c r="S115" s="39" t="s">
        <v>68</v>
      </c>
      <c r="T115" s="39" t="s">
        <v>358</v>
      </c>
    </row>
    <row r="116" spans="2:20" x14ac:dyDescent="0.25">
      <c r="B116" s="32">
        <v>85.2</v>
      </c>
      <c r="C116" s="32" t="s">
        <v>21</v>
      </c>
      <c r="D116" s="33" t="s">
        <v>337</v>
      </c>
      <c r="E116" s="33">
        <v>3</v>
      </c>
      <c r="F116" s="32" t="s">
        <v>400</v>
      </c>
      <c r="G116" s="34" t="s">
        <v>339</v>
      </c>
      <c r="H116" s="35" t="s">
        <v>449</v>
      </c>
      <c r="I116" s="36">
        <v>50960.25</v>
      </c>
      <c r="J116" s="35" t="s">
        <v>438</v>
      </c>
      <c r="K116" s="33" t="s">
        <v>57</v>
      </c>
      <c r="L116" s="33" t="s">
        <v>342</v>
      </c>
      <c r="M116" s="33" t="s">
        <v>29</v>
      </c>
      <c r="N116" s="33" t="s">
        <v>29</v>
      </c>
      <c r="O116" s="33" t="s">
        <v>93</v>
      </c>
      <c r="P116" s="33" t="s">
        <v>112</v>
      </c>
      <c r="Q116" s="32"/>
      <c r="R116" s="37">
        <v>45524</v>
      </c>
      <c r="S116" s="33" t="s">
        <v>68</v>
      </c>
      <c r="T116" s="33" t="s">
        <v>358</v>
      </c>
    </row>
    <row r="117" spans="2:20" x14ac:dyDescent="0.25">
      <c r="B117" s="38"/>
      <c r="C117" s="38"/>
      <c r="D117" s="39"/>
      <c r="E117" s="39"/>
      <c r="F117" s="38"/>
      <c r="G117" s="40"/>
      <c r="H117" s="41" t="s">
        <v>75</v>
      </c>
      <c r="I117" s="42"/>
      <c r="J117" s="41"/>
      <c r="K117" s="39"/>
      <c r="L117" s="39"/>
      <c r="M117" s="39"/>
      <c r="N117" s="39"/>
      <c r="O117" s="39"/>
      <c r="P117" s="39"/>
      <c r="Q117" s="39"/>
      <c r="R117" s="43"/>
      <c r="S117" s="39"/>
      <c r="T117" s="39"/>
    </row>
    <row r="118" spans="2:20" x14ac:dyDescent="0.25">
      <c r="B118" s="32">
        <v>87.1</v>
      </c>
      <c r="C118" s="32" t="s">
        <v>21</v>
      </c>
      <c r="D118" s="33" t="s">
        <v>337</v>
      </c>
      <c r="E118" s="33">
        <v>3</v>
      </c>
      <c r="F118" s="32" t="s">
        <v>64</v>
      </c>
      <c r="G118" s="34" t="s">
        <v>339</v>
      </c>
      <c r="H118" s="35" t="s">
        <v>450</v>
      </c>
      <c r="I118" s="36">
        <v>8997</v>
      </c>
      <c r="J118" s="35" t="s">
        <v>451</v>
      </c>
      <c r="K118" s="33" t="s">
        <v>57</v>
      </c>
      <c r="L118" s="33" t="s">
        <v>39</v>
      </c>
      <c r="M118" s="33" t="s">
        <v>28</v>
      </c>
      <c r="N118" s="33" t="s">
        <v>29</v>
      </c>
      <c r="O118" s="33" t="s">
        <v>93</v>
      </c>
      <c r="P118" s="33" t="s">
        <v>392</v>
      </c>
      <c r="Q118" s="32"/>
      <c r="R118" s="37">
        <v>45445</v>
      </c>
      <c r="S118" s="33" t="s">
        <v>33</v>
      </c>
      <c r="T118" s="33" t="s">
        <v>452</v>
      </c>
    </row>
    <row r="119" spans="2:20" x14ac:dyDescent="0.25">
      <c r="B119" s="38">
        <v>87.2</v>
      </c>
      <c r="C119" s="38" t="s">
        <v>21</v>
      </c>
      <c r="D119" s="39" t="s">
        <v>337</v>
      </c>
      <c r="E119" s="39">
        <v>3</v>
      </c>
      <c r="F119" s="38" t="s">
        <v>64</v>
      </c>
      <c r="G119" s="40" t="s">
        <v>339</v>
      </c>
      <c r="H119" s="41" t="s">
        <v>450</v>
      </c>
      <c r="I119" s="42">
        <v>6660</v>
      </c>
      <c r="J119" s="41" t="s">
        <v>451</v>
      </c>
      <c r="K119" s="39" t="s">
        <v>57</v>
      </c>
      <c r="L119" s="39" t="s">
        <v>39</v>
      </c>
      <c r="M119" s="39" t="s">
        <v>28</v>
      </c>
      <c r="N119" s="39" t="s">
        <v>29</v>
      </c>
      <c r="O119" s="39" t="s">
        <v>93</v>
      </c>
      <c r="P119" s="39" t="s">
        <v>392</v>
      </c>
      <c r="Q119" s="39"/>
      <c r="R119" s="43">
        <v>45445</v>
      </c>
      <c r="S119" s="39" t="s">
        <v>33</v>
      </c>
      <c r="T119" s="39" t="s">
        <v>452</v>
      </c>
    </row>
    <row r="120" spans="2:20" x14ac:dyDescent="0.25">
      <c r="B120" s="32">
        <v>88</v>
      </c>
      <c r="C120" s="32" t="s">
        <v>21</v>
      </c>
      <c r="D120" s="33" t="s">
        <v>337</v>
      </c>
      <c r="E120" s="33">
        <v>3</v>
      </c>
      <c r="F120" s="32" t="s">
        <v>406</v>
      </c>
      <c r="G120" s="34" t="s">
        <v>339</v>
      </c>
      <c r="H120" s="35" t="s">
        <v>453</v>
      </c>
      <c r="I120" s="36">
        <f>8029.89+25655.49855-9238.77</f>
        <v>24446.618550000003</v>
      </c>
      <c r="J120" s="35" t="s">
        <v>454</v>
      </c>
      <c r="K120" s="33" t="s">
        <v>57</v>
      </c>
      <c r="L120" s="33" t="s">
        <v>342</v>
      </c>
      <c r="M120" s="33" t="s">
        <v>28</v>
      </c>
      <c r="N120" s="33" t="s">
        <v>29</v>
      </c>
      <c r="O120" s="33" t="s">
        <v>30</v>
      </c>
      <c r="P120" s="33" t="s">
        <v>455</v>
      </c>
      <c r="Q120" s="32" t="s">
        <v>456</v>
      </c>
      <c r="R120" s="37">
        <v>45377</v>
      </c>
      <c r="S120" s="33" t="s">
        <v>33</v>
      </c>
      <c r="T120" s="33" t="s">
        <v>457</v>
      </c>
    </row>
    <row r="121" spans="2:20" x14ac:dyDescent="0.25">
      <c r="B121" s="38"/>
      <c r="C121" s="38"/>
      <c r="D121" s="39"/>
      <c r="E121" s="39"/>
      <c r="F121" s="38"/>
      <c r="G121" s="40"/>
      <c r="H121" s="41" t="s">
        <v>75</v>
      </c>
      <c r="I121" s="42"/>
      <c r="J121" s="41"/>
      <c r="K121" s="39"/>
      <c r="L121" s="39"/>
      <c r="M121" s="39"/>
      <c r="N121" s="39"/>
      <c r="O121" s="39"/>
      <c r="P121" s="39"/>
      <c r="Q121" s="39"/>
      <c r="R121" s="43"/>
      <c r="S121" s="39"/>
      <c r="T121" s="39"/>
    </row>
    <row r="122" spans="2:20" x14ac:dyDescent="0.25">
      <c r="B122" s="32">
        <v>89</v>
      </c>
      <c r="C122" s="32" t="s">
        <v>21</v>
      </c>
      <c r="D122" s="33" t="s">
        <v>337</v>
      </c>
      <c r="E122" s="33">
        <v>3</v>
      </c>
      <c r="F122" s="32" t="s">
        <v>406</v>
      </c>
      <c r="G122" s="34" t="s">
        <v>339</v>
      </c>
      <c r="H122" s="35" t="s">
        <v>458</v>
      </c>
      <c r="I122" s="36">
        <f>31619.64</f>
        <v>31619.64</v>
      </c>
      <c r="J122" s="35" t="s">
        <v>454</v>
      </c>
      <c r="K122" s="33" t="s">
        <v>57</v>
      </c>
      <c r="L122" s="33" t="s">
        <v>342</v>
      </c>
      <c r="M122" s="33" t="s">
        <v>28</v>
      </c>
      <c r="N122" s="33" t="s">
        <v>29</v>
      </c>
      <c r="O122" s="33" t="s">
        <v>30</v>
      </c>
      <c r="P122" s="33" t="s">
        <v>459</v>
      </c>
      <c r="Q122" s="32" t="s">
        <v>460</v>
      </c>
      <c r="R122" s="37">
        <v>45377</v>
      </c>
      <c r="S122" s="33" t="s">
        <v>33</v>
      </c>
      <c r="T122" s="33" t="s">
        <v>457</v>
      </c>
    </row>
    <row r="123" spans="2:20" x14ac:dyDescent="0.25">
      <c r="B123" s="38"/>
      <c r="C123" s="38"/>
      <c r="D123" s="39"/>
      <c r="E123" s="39"/>
      <c r="F123" s="38"/>
      <c r="G123" s="40"/>
      <c r="H123" s="41" t="s">
        <v>75</v>
      </c>
      <c r="I123" s="42"/>
      <c r="J123" s="41"/>
      <c r="K123" s="39"/>
      <c r="L123" s="39"/>
      <c r="M123" s="39"/>
      <c r="N123" s="39"/>
      <c r="O123" s="39"/>
      <c r="P123" s="39"/>
      <c r="Q123" s="39"/>
      <c r="R123" s="43"/>
      <c r="S123" s="39"/>
      <c r="T123" s="39"/>
    </row>
    <row r="124" spans="2:20" x14ac:dyDescent="0.25">
      <c r="B124" s="32"/>
      <c r="C124" s="32"/>
      <c r="D124" s="33"/>
      <c r="E124" s="33"/>
      <c r="F124" s="32"/>
      <c r="G124" s="34"/>
      <c r="H124" s="143" t="s">
        <v>75</v>
      </c>
      <c r="I124" s="36"/>
      <c r="J124" s="35"/>
      <c r="K124" s="33"/>
      <c r="L124" s="33"/>
      <c r="M124" s="33"/>
      <c r="N124" s="33"/>
      <c r="O124" s="33"/>
      <c r="P124" s="33"/>
      <c r="Q124" s="32"/>
      <c r="R124" s="37"/>
      <c r="S124" s="33"/>
      <c r="T124" s="33"/>
    </row>
    <row r="125" spans="2:20" ht="14.25" customHeight="1" x14ac:dyDescent="0.25">
      <c r="B125" s="38"/>
      <c r="C125" s="38"/>
      <c r="D125" s="39"/>
      <c r="E125" s="39"/>
      <c r="F125" s="38"/>
      <c r="G125" s="40"/>
      <c r="H125" s="143" t="s">
        <v>75</v>
      </c>
      <c r="I125" s="42"/>
      <c r="J125" s="41"/>
      <c r="K125" s="39"/>
      <c r="L125" s="39"/>
      <c r="M125" s="39"/>
      <c r="N125" s="39"/>
      <c r="O125" s="39"/>
      <c r="P125" s="39"/>
      <c r="Q125" s="39"/>
      <c r="R125" s="43"/>
      <c r="S125" s="39"/>
      <c r="T125" s="39"/>
    </row>
    <row r="126" spans="2:20" x14ac:dyDescent="0.25">
      <c r="B126" s="32">
        <v>92</v>
      </c>
      <c r="C126" s="32" t="s">
        <v>21</v>
      </c>
      <c r="D126" s="33" t="s">
        <v>337</v>
      </c>
      <c r="E126" s="33">
        <v>3</v>
      </c>
      <c r="F126" s="32"/>
      <c r="G126" s="34" t="s">
        <v>339</v>
      </c>
      <c r="H126" s="35" t="s">
        <v>464</v>
      </c>
      <c r="I126" s="36">
        <f>1000000-900000</f>
        <v>100000</v>
      </c>
      <c r="J126" s="35" t="s">
        <v>465</v>
      </c>
      <c r="K126" s="33" t="s">
        <v>57</v>
      </c>
      <c r="L126" s="33" t="s">
        <v>342</v>
      </c>
      <c r="M126" s="33" t="s">
        <v>29</v>
      </c>
      <c r="N126" s="33" t="s">
        <v>29</v>
      </c>
      <c r="O126" s="33" t="s">
        <v>93</v>
      </c>
      <c r="P126" s="33" t="s">
        <v>466</v>
      </c>
      <c r="Q126" s="32"/>
      <c r="R126" s="37">
        <v>45444</v>
      </c>
      <c r="S126" s="33" t="s">
        <v>68</v>
      </c>
      <c r="T126" s="33" t="s">
        <v>467</v>
      </c>
    </row>
    <row r="127" spans="2:20" x14ac:dyDescent="0.25">
      <c r="B127" s="38">
        <v>93</v>
      </c>
      <c r="C127" s="38" t="s">
        <v>21</v>
      </c>
      <c r="D127" s="39" t="s">
        <v>337</v>
      </c>
      <c r="E127" s="39">
        <v>3</v>
      </c>
      <c r="F127" s="38" t="s">
        <v>346</v>
      </c>
      <c r="G127" s="40" t="s">
        <v>339</v>
      </c>
      <c r="H127" s="41" t="s">
        <v>468</v>
      </c>
      <c r="I127" s="42">
        <v>120000</v>
      </c>
      <c r="J127" s="41" t="s">
        <v>469</v>
      </c>
      <c r="K127" s="39" t="s">
        <v>57</v>
      </c>
      <c r="L127" s="39" t="s">
        <v>39</v>
      </c>
      <c r="M127" s="39" t="s">
        <v>28</v>
      </c>
      <c r="N127" s="39" t="s">
        <v>29</v>
      </c>
      <c r="O127" s="39" t="s">
        <v>57</v>
      </c>
      <c r="P127" s="39" t="s">
        <v>470</v>
      </c>
      <c r="Q127" s="39" t="s">
        <v>471</v>
      </c>
      <c r="R127" s="43" t="s">
        <v>57</v>
      </c>
      <c r="S127" s="39" t="s">
        <v>57</v>
      </c>
      <c r="T127" s="39" t="s">
        <v>393</v>
      </c>
    </row>
    <row r="128" spans="2:20" x14ac:dyDescent="0.25">
      <c r="B128" s="32">
        <v>94</v>
      </c>
      <c r="C128" s="32" t="s">
        <v>21</v>
      </c>
      <c r="D128" s="33" t="s">
        <v>337</v>
      </c>
      <c r="E128" s="33">
        <v>3</v>
      </c>
      <c r="F128" s="32" t="s">
        <v>472</v>
      </c>
      <c r="G128" s="34" t="s">
        <v>339</v>
      </c>
      <c r="H128" s="35" t="s">
        <v>473</v>
      </c>
      <c r="I128" s="36">
        <f xml:space="preserve"> (11985159.6/20*12)</f>
        <v>7191095.7599999998</v>
      </c>
      <c r="J128" s="35" t="s">
        <v>474</v>
      </c>
      <c r="K128" s="33" t="s">
        <v>57</v>
      </c>
      <c r="L128" s="33" t="s">
        <v>342</v>
      </c>
      <c r="M128" s="33" t="s">
        <v>28</v>
      </c>
      <c r="N128" s="33" t="s">
        <v>29</v>
      </c>
      <c r="O128" s="33" t="s">
        <v>48</v>
      </c>
      <c r="P128" s="33" t="s">
        <v>475</v>
      </c>
      <c r="Q128" s="32" t="s">
        <v>476</v>
      </c>
      <c r="R128" s="37">
        <v>45575</v>
      </c>
      <c r="S128" s="33" t="s">
        <v>42</v>
      </c>
      <c r="T128" s="33" t="s">
        <v>420</v>
      </c>
    </row>
    <row r="129" spans="2:20" x14ac:dyDescent="0.25">
      <c r="B129" s="38">
        <v>95</v>
      </c>
      <c r="C129" s="38" t="s">
        <v>21</v>
      </c>
      <c r="D129" s="39" t="s">
        <v>337</v>
      </c>
      <c r="E129" s="39">
        <v>3</v>
      </c>
      <c r="F129" s="38" t="s">
        <v>370</v>
      </c>
      <c r="G129" s="40" t="s">
        <v>339</v>
      </c>
      <c r="H129" s="41" t="s">
        <v>477</v>
      </c>
      <c r="I129" s="42">
        <f>1125440.5+238672.36+210012.11</f>
        <v>1574124.9699999997</v>
      </c>
      <c r="J129" s="41" t="s">
        <v>478</v>
      </c>
      <c r="K129" s="39" t="s">
        <v>57</v>
      </c>
      <c r="L129" s="39" t="s">
        <v>342</v>
      </c>
      <c r="M129" s="39" t="s">
        <v>29</v>
      </c>
      <c r="N129" s="39" t="s">
        <v>29</v>
      </c>
      <c r="O129" s="39" t="s">
        <v>93</v>
      </c>
      <c r="P129" s="39" t="s">
        <v>479</v>
      </c>
      <c r="Q129" s="39"/>
      <c r="R129" s="43">
        <v>45471</v>
      </c>
      <c r="S129" s="39" t="s">
        <v>33</v>
      </c>
      <c r="T129" s="39" t="s">
        <v>384</v>
      </c>
    </row>
    <row r="130" spans="2:20" x14ac:dyDescent="0.25">
      <c r="B130" s="32">
        <v>96</v>
      </c>
      <c r="C130" s="32" t="s">
        <v>21</v>
      </c>
      <c r="D130" s="33" t="s">
        <v>337</v>
      </c>
      <c r="E130" s="33">
        <v>3</v>
      </c>
      <c r="F130" s="32" t="s">
        <v>370</v>
      </c>
      <c r="G130" s="34" t="s">
        <v>339</v>
      </c>
      <c r="H130" s="35" t="s">
        <v>480</v>
      </c>
      <c r="I130" s="36">
        <f>170400+135000</f>
        <v>305400</v>
      </c>
      <c r="J130" s="35" t="s">
        <v>478</v>
      </c>
      <c r="K130" s="33" t="s">
        <v>57</v>
      </c>
      <c r="L130" s="33" t="s">
        <v>342</v>
      </c>
      <c r="M130" s="33" t="s">
        <v>29</v>
      </c>
      <c r="N130" s="33" t="s">
        <v>29</v>
      </c>
      <c r="O130" s="33" t="s">
        <v>93</v>
      </c>
      <c r="P130" s="33" t="s">
        <v>481</v>
      </c>
      <c r="Q130" s="32"/>
      <c r="R130" s="37">
        <v>45471</v>
      </c>
      <c r="S130" s="33" t="s">
        <v>33</v>
      </c>
      <c r="T130" s="33" t="s">
        <v>384</v>
      </c>
    </row>
    <row r="131" spans="2:20" x14ac:dyDescent="0.25">
      <c r="B131" s="38">
        <v>97</v>
      </c>
      <c r="C131" s="38" t="s">
        <v>21</v>
      </c>
      <c r="D131" s="39" t="s">
        <v>337</v>
      </c>
      <c r="E131" s="39">
        <v>3</v>
      </c>
      <c r="F131" s="38" t="s">
        <v>370</v>
      </c>
      <c r="G131" s="40" t="s">
        <v>339</v>
      </c>
      <c r="H131" s="41" t="s">
        <v>482</v>
      </c>
      <c r="I131" s="100">
        <f>100000+9238.77+186160.17-6145.52-16266.63</f>
        <v>272986.78999999998</v>
      </c>
      <c r="J131" s="41" t="s">
        <v>483</v>
      </c>
      <c r="K131" s="39" t="s">
        <v>57</v>
      </c>
      <c r="L131" s="39" t="s">
        <v>342</v>
      </c>
      <c r="M131" s="39" t="s">
        <v>29</v>
      </c>
      <c r="N131" s="39" t="s">
        <v>29</v>
      </c>
      <c r="O131" s="39" t="s">
        <v>93</v>
      </c>
      <c r="P131" s="39" t="s">
        <v>112</v>
      </c>
      <c r="Q131" s="39"/>
      <c r="R131" s="43">
        <v>45483</v>
      </c>
      <c r="S131" s="39" t="s">
        <v>68</v>
      </c>
      <c r="T131" s="39" t="s">
        <v>384</v>
      </c>
    </row>
    <row r="132" spans="2:20" x14ac:dyDescent="0.25">
      <c r="B132" s="32"/>
      <c r="C132" s="32"/>
      <c r="D132" s="33"/>
      <c r="E132" s="33"/>
      <c r="F132" s="32"/>
      <c r="G132" s="34"/>
      <c r="H132" s="143" t="s">
        <v>75</v>
      </c>
      <c r="I132" s="36"/>
      <c r="J132" s="35"/>
      <c r="K132" s="33"/>
      <c r="L132" s="33"/>
      <c r="M132" s="33"/>
      <c r="N132" s="33"/>
      <c r="O132" s="33"/>
      <c r="P132" s="96"/>
      <c r="Q132" s="32"/>
      <c r="R132" s="37"/>
      <c r="S132" s="33"/>
      <c r="T132" s="33"/>
    </row>
    <row r="133" spans="2:20" x14ac:dyDescent="0.25">
      <c r="B133" s="38"/>
      <c r="C133" s="38"/>
      <c r="D133" s="39"/>
      <c r="E133" s="39"/>
      <c r="F133" s="38"/>
      <c r="G133" s="40"/>
      <c r="H133" s="143" t="s">
        <v>75</v>
      </c>
      <c r="I133" s="42"/>
      <c r="J133" s="41"/>
      <c r="K133" s="39"/>
      <c r="L133" s="39"/>
      <c r="M133" s="39"/>
      <c r="N133" s="39"/>
      <c r="O133" s="39"/>
      <c r="P133" s="39"/>
      <c r="Q133" s="39"/>
      <c r="R133" s="43"/>
      <c r="S133" s="39"/>
      <c r="T133" s="39"/>
    </row>
    <row r="134" spans="2:20" x14ac:dyDescent="0.25">
      <c r="B134" s="32"/>
      <c r="C134" s="32"/>
      <c r="D134" s="33"/>
      <c r="E134" s="33"/>
      <c r="F134" s="32"/>
      <c r="G134" s="34"/>
      <c r="H134" s="35" t="s">
        <v>484</v>
      </c>
      <c r="I134" s="36"/>
      <c r="J134" s="35"/>
      <c r="K134" s="33"/>
      <c r="L134" s="33"/>
      <c r="M134" s="33"/>
      <c r="N134" s="33"/>
      <c r="O134" s="33"/>
      <c r="P134" s="33"/>
      <c r="Q134" s="32"/>
      <c r="R134" s="37"/>
      <c r="S134" s="33"/>
      <c r="T134" s="33"/>
    </row>
    <row r="135" spans="2:20" x14ac:dyDescent="0.25">
      <c r="B135" s="38"/>
      <c r="C135" s="38"/>
      <c r="D135" s="39"/>
      <c r="E135" s="39"/>
      <c r="F135" s="38"/>
      <c r="G135" s="40"/>
      <c r="H135" s="143" t="s">
        <v>75</v>
      </c>
      <c r="I135" s="42"/>
      <c r="J135" s="41"/>
      <c r="K135" s="39"/>
      <c r="L135" s="39"/>
      <c r="M135" s="39"/>
      <c r="N135" s="39"/>
      <c r="O135" s="39"/>
      <c r="P135" s="39"/>
      <c r="Q135" s="39"/>
      <c r="R135" s="43"/>
      <c r="S135" s="39"/>
      <c r="T135" s="39"/>
    </row>
    <row r="136" spans="2:20" x14ac:dyDescent="0.25">
      <c r="B136" s="32">
        <v>102.1</v>
      </c>
      <c r="C136" s="32" t="s">
        <v>21</v>
      </c>
      <c r="D136" s="33" t="s">
        <v>485</v>
      </c>
      <c r="E136" s="33">
        <v>3</v>
      </c>
      <c r="F136" s="32" t="s">
        <v>364</v>
      </c>
      <c r="G136" s="34" t="s">
        <v>339</v>
      </c>
      <c r="H136" s="35" t="s">
        <v>488</v>
      </c>
      <c r="I136" s="125">
        <f>257700+491300+88854.32+60000</f>
        <v>897854.32000000007</v>
      </c>
      <c r="J136" s="35" t="s">
        <v>489</v>
      </c>
      <c r="K136" s="33" t="s">
        <v>57</v>
      </c>
      <c r="L136" s="33" t="s">
        <v>342</v>
      </c>
      <c r="M136" s="33" t="s">
        <v>28</v>
      </c>
      <c r="N136" s="33" t="s">
        <v>29</v>
      </c>
      <c r="O136" s="33" t="s">
        <v>48</v>
      </c>
      <c r="P136" s="33" t="s">
        <v>490</v>
      </c>
      <c r="Q136" s="32" t="s">
        <v>491</v>
      </c>
      <c r="R136" s="37" t="s">
        <v>57</v>
      </c>
      <c r="S136" s="33" t="s">
        <v>42</v>
      </c>
      <c r="T136" s="33" t="s">
        <v>487</v>
      </c>
    </row>
    <row r="137" spans="2:20" x14ac:dyDescent="0.25">
      <c r="B137" s="38"/>
      <c r="C137" s="38"/>
      <c r="D137" s="39"/>
      <c r="E137" s="39"/>
      <c r="F137" s="38"/>
      <c r="G137" s="40"/>
      <c r="H137" s="143" t="s">
        <v>75</v>
      </c>
      <c r="I137" s="42"/>
      <c r="J137" s="41"/>
      <c r="K137" s="39"/>
      <c r="L137" s="39"/>
      <c r="M137" s="39"/>
      <c r="N137" s="39"/>
      <c r="O137" s="39"/>
      <c r="P137" s="39"/>
      <c r="Q137" s="39"/>
      <c r="R137" s="43"/>
      <c r="S137" s="39"/>
      <c r="T137" s="39"/>
    </row>
    <row r="138" spans="2:20" x14ac:dyDescent="0.25">
      <c r="B138" s="32">
        <v>103.1</v>
      </c>
      <c r="C138" s="32" t="s">
        <v>21</v>
      </c>
      <c r="D138" s="33" t="s">
        <v>485</v>
      </c>
      <c r="E138" s="33">
        <v>3</v>
      </c>
      <c r="F138" s="32" t="s">
        <v>338</v>
      </c>
      <c r="G138" s="34" t="s">
        <v>339</v>
      </c>
      <c r="H138" s="35" t="s">
        <v>492</v>
      </c>
      <c r="I138" s="36">
        <f>86401.62+342038.38</f>
        <v>428440</v>
      </c>
      <c r="J138" s="35" t="s">
        <v>493</v>
      </c>
      <c r="K138" s="33" t="s">
        <v>57</v>
      </c>
      <c r="L138" s="33" t="s">
        <v>342</v>
      </c>
      <c r="M138" s="33" t="s">
        <v>28</v>
      </c>
      <c r="N138" s="33" t="s">
        <v>29</v>
      </c>
      <c r="O138" s="33" t="s">
        <v>48</v>
      </c>
      <c r="P138" s="33" t="s">
        <v>494</v>
      </c>
      <c r="Q138" s="32" t="s">
        <v>495</v>
      </c>
      <c r="R138" s="37">
        <v>45325</v>
      </c>
      <c r="S138" s="33" t="s">
        <v>42</v>
      </c>
      <c r="T138" s="33" t="s">
        <v>358</v>
      </c>
    </row>
    <row r="139" spans="2:20" x14ac:dyDescent="0.25">
      <c r="B139" s="38">
        <v>103.2</v>
      </c>
      <c r="C139" s="38" t="s">
        <v>21</v>
      </c>
      <c r="D139" s="39" t="s">
        <v>485</v>
      </c>
      <c r="E139" s="39">
        <v>3</v>
      </c>
      <c r="F139" s="38" t="s">
        <v>338</v>
      </c>
      <c r="G139" s="40" t="s">
        <v>339</v>
      </c>
      <c r="H139" s="41" t="s">
        <v>496</v>
      </c>
      <c r="I139" s="42">
        <f>456554.61-342038.28</f>
        <v>114516.32999999996</v>
      </c>
      <c r="J139" s="41" t="s">
        <v>493</v>
      </c>
      <c r="K139" s="39" t="s">
        <v>57</v>
      </c>
      <c r="L139" s="39" t="s">
        <v>342</v>
      </c>
      <c r="M139" s="39" t="s">
        <v>29</v>
      </c>
      <c r="N139" s="39" t="s">
        <v>29</v>
      </c>
      <c r="O139" s="39" t="s">
        <v>93</v>
      </c>
      <c r="P139" s="39" t="s">
        <v>112</v>
      </c>
      <c r="Q139" s="39"/>
      <c r="R139" s="43">
        <v>45325</v>
      </c>
      <c r="S139" s="39" t="s">
        <v>42</v>
      </c>
      <c r="T139" s="39" t="s">
        <v>358</v>
      </c>
    </row>
    <row r="140" spans="2:20" x14ac:dyDescent="0.25">
      <c r="B140" s="32">
        <v>104.1</v>
      </c>
      <c r="C140" s="32" t="s">
        <v>21</v>
      </c>
      <c r="D140" s="33" t="s">
        <v>485</v>
      </c>
      <c r="E140" s="33">
        <v>3</v>
      </c>
      <c r="F140" s="32" t="s">
        <v>400</v>
      </c>
      <c r="G140" s="34" t="s">
        <v>339</v>
      </c>
      <c r="H140" s="35" t="s">
        <v>497</v>
      </c>
      <c r="I140" s="36">
        <v>264620.51</v>
      </c>
      <c r="J140" s="35" t="s">
        <v>498</v>
      </c>
      <c r="K140" s="33" t="s">
        <v>57</v>
      </c>
      <c r="L140" s="33" t="s">
        <v>342</v>
      </c>
      <c r="M140" s="33" t="s">
        <v>28</v>
      </c>
      <c r="N140" s="33" t="s">
        <v>29</v>
      </c>
      <c r="O140" s="33" t="s">
        <v>30</v>
      </c>
      <c r="P140" s="33" t="s">
        <v>499</v>
      </c>
      <c r="Q140" s="32" t="s">
        <v>500</v>
      </c>
      <c r="R140" s="37">
        <v>45499</v>
      </c>
      <c r="S140" s="33" t="s">
        <v>42</v>
      </c>
      <c r="T140" s="33" t="s">
        <v>358</v>
      </c>
    </row>
    <row r="141" spans="2:20" x14ac:dyDescent="0.25">
      <c r="B141" s="38"/>
      <c r="C141" s="38"/>
      <c r="D141" s="39"/>
      <c r="E141" s="39"/>
      <c r="F141" s="38"/>
      <c r="G141" s="40"/>
      <c r="H141" s="143" t="s">
        <v>75</v>
      </c>
      <c r="I141" s="42"/>
      <c r="J141" s="41"/>
      <c r="K141" s="39"/>
      <c r="L141" s="39"/>
      <c r="M141" s="39"/>
      <c r="N141" s="39"/>
      <c r="O141" s="39"/>
      <c r="P141" s="39"/>
      <c r="Q141" s="39"/>
      <c r="R141" s="43"/>
      <c r="S141" s="39"/>
      <c r="T141" s="39"/>
    </row>
    <row r="142" spans="2:20" x14ac:dyDescent="0.25">
      <c r="B142" s="32">
        <v>105</v>
      </c>
      <c r="C142" s="32" t="s">
        <v>21</v>
      </c>
      <c r="D142" s="33" t="s">
        <v>485</v>
      </c>
      <c r="E142" s="33">
        <v>3</v>
      </c>
      <c r="F142" s="32" t="s">
        <v>385</v>
      </c>
      <c r="G142" s="34" t="s">
        <v>339</v>
      </c>
      <c r="H142" s="35" t="s">
        <v>501</v>
      </c>
      <c r="I142" s="36">
        <v>200000</v>
      </c>
      <c r="J142" s="35" t="s">
        <v>502</v>
      </c>
      <c r="K142" s="33" t="s">
        <v>57</v>
      </c>
      <c r="L142" s="33" t="s">
        <v>342</v>
      </c>
      <c r="M142" s="33" t="s">
        <v>28</v>
      </c>
      <c r="N142" s="33" t="s">
        <v>29</v>
      </c>
      <c r="O142" s="33" t="s">
        <v>93</v>
      </c>
      <c r="P142" s="33" t="s">
        <v>112</v>
      </c>
      <c r="Q142" s="32"/>
      <c r="R142" s="37">
        <v>45593</v>
      </c>
      <c r="S142" s="33" t="s">
        <v>42</v>
      </c>
      <c r="T142" s="33" t="s">
        <v>358</v>
      </c>
    </row>
    <row r="143" spans="2:20" x14ac:dyDescent="0.25">
      <c r="B143" s="38">
        <v>106</v>
      </c>
      <c r="C143" s="38" t="s">
        <v>21</v>
      </c>
      <c r="D143" s="39" t="s">
        <v>485</v>
      </c>
      <c r="E143" s="39">
        <v>3</v>
      </c>
      <c r="F143" s="38" t="s">
        <v>364</v>
      </c>
      <c r="G143" s="40" t="s">
        <v>339</v>
      </c>
      <c r="H143" s="41" t="s">
        <v>503</v>
      </c>
      <c r="I143" s="100">
        <v>24280.799999999999</v>
      </c>
      <c r="J143" s="41" t="s">
        <v>502</v>
      </c>
      <c r="K143" s="39" t="s">
        <v>57</v>
      </c>
      <c r="L143" s="39" t="s">
        <v>342</v>
      </c>
      <c r="M143" s="39" t="s">
        <v>28</v>
      </c>
      <c r="N143" s="39" t="s">
        <v>29</v>
      </c>
      <c r="O143" s="39" t="s">
        <v>48</v>
      </c>
      <c r="P143" s="39" t="s">
        <v>504</v>
      </c>
      <c r="Q143" s="39" t="s">
        <v>505</v>
      </c>
      <c r="R143" s="43" t="s">
        <v>57</v>
      </c>
      <c r="S143" s="39" t="s">
        <v>42</v>
      </c>
      <c r="T143" s="39" t="s">
        <v>358</v>
      </c>
    </row>
    <row r="144" spans="2:20" x14ac:dyDescent="0.25">
      <c r="B144" s="32"/>
      <c r="C144" s="32"/>
      <c r="D144" s="33"/>
      <c r="E144" s="33"/>
      <c r="F144" s="32"/>
      <c r="G144" s="34"/>
      <c r="H144" s="143" t="s">
        <v>75</v>
      </c>
      <c r="I144" s="36"/>
      <c r="J144" s="35"/>
      <c r="K144" s="33"/>
      <c r="L144" s="33"/>
      <c r="M144" s="33"/>
      <c r="N144" s="33"/>
      <c r="O144" s="33"/>
      <c r="P144" s="33"/>
      <c r="Q144" s="32"/>
      <c r="R144" s="37"/>
      <c r="S144" s="33"/>
      <c r="T144" s="33"/>
    </row>
    <row r="145" spans="2:20" x14ac:dyDescent="0.25">
      <c r="B145" s="38">
        <v>108</v>
      </c>
      <c r="C145" s="38" t="s">
        <v>21</v>
      </c>
      <c r="D145" s="39" t="s">
        <v>485</v>
      </c>
      <c r="E145" s="39">
        <v>3</v>
      </c>
      <c r="F145" s="38" t="s">
        <v>507</v>
      </c>
      <c r="G145" s="40" t="s">
        <v>339</v>
      </c>
      <c r="H145" s="41" t="s">
        <v>508</v>
      </c>
      <c r="I145" s="42">
        <f>14732.81+9493.29-47.1</f>
        <v>24179</v>
      </c>
      <c r="J145" s="41" t="s">
        <v>509</v>
      </c>
      <c r="K145" s="39" t="s">
        <v>57</v>
      </c>
      <c r="L145" s="39" t="s">
        <v>342</v>
      </c>
      <c r="M145" s="39" t="s">
        <v>29</v>
      </c>
      <c r="N145" s="39" t="s">
        <v>29</v>
      </c>
      <c r="O145" s="39" t="s">
        <v>157</v>
      </c>
      <c r="P145" s="39" t="s">
        <v>510</v>
      </c>
      <c r="Q145" s="39" t="s">
        <v>511</v>
      </c>
      <c r="R145" s="43">
        <v>45643</v>
      </c>
      <c r="S145" s="39" t="s">
        <v>33</v>
      </c>
      <c r="T145" s="39" t="s">
        <v>512</v>
      </c>
    </row>
    <row r="146" spans="2:20" x14ac:dyDescent="0.25">
      <c r="B146" s="32"/>
      <c r="C146" s="32"/>
      <c r="D146" s="33"/>
      <c r="E146" s="33"/>
      <c r="F146" s="32"/>
      <c r="G146" s="34"/>
      <c r="H146" s="143" t="s">
        <v>75</v>
      </c>
      <c r="I146" s="36"/>
      <c r="J146" s="35"/>
      <c r="K146" s="33"/>
      <c r="L146" s="33"/>
      <c r="M146" s="33"/>
      <c r="N146" s="33"/>
      <c r="O146" s="33"/>
      <c r="P146" s="33"/>
      <c r="Q146" s="32"/>
      <c r="R146" s="37"/>
      <c r="S146" s="33"/>
      <c r="T146" s="33"/>
    </row>
    <row r="147" spans="2:20" x14ac:dyDescent="0.25">
      <c r="B147" s="38"/>
      <c r="C147" s="38"/>
      <c r="D147" s="39"/>
      <c r="E147" s="39"/>
      <c r="F147" s="38"/>
      <c r="G147" s="40"/>
      <c r="H147" s="143" t="s">
        <v>75</v>
      </c>
      <c r="I147" s="42"/>
      <c r="J147" s="41"/>
      <c r="K147" s="39"/>
      <c r="L147" s="39"/>
      <c r="M147" s="39"/>
      <c r="N147" s="39"/>
      <c r="O147" s="39"/>
      <c r="P147" s="39"/>
      <c r="Q147" s="39"/>
      <c r="R147" s="43"/>
      <c r="S147" s="39"/>
      <c r="T147" s="39"/>
    </row>
    <row r="148" spans="2:20" x14ac:dyDescent="0.25">
      <c r="B148" s="32"/>
      <c r="C148" s="32"/>
      <c r="D148" s="33"/>
      <c r="E148" s="33"/>
      <c r="F148" s="32"/>
      <c r="G148" s="34"/>
      <c r="H148" s="143" t="s">
        <v>75</v>
      </c>
      <c r="I148" s="36"/>
      <c r="J148" s="35"/>
      <c r="K148" s="33"/>
      <c r="L148" s="33"/>
      <c r="M148" s="33"/>
      <c r="N148" s="33"/>
      <c r="O148" s="33"/>
      <c r="P148" s="33"/>
      <c r="Q148" s="32"/>
      <c r="R148" s="37"/>
      <c r="S148" s="33"/>
      <c r="T148" s="33"/>
    </row>
    <row r="149" spans="2:20" x14ac:dyDescent="0.25">
      <c r="B149" s="38">
        <v>111</v>
      </c>
      <c r="C149" s="38" t="s">
        <v>21</v>
      </c>
      <c r="D149" s="39" t="s">
        <v>485</v>
      </c>
      <c r="E149" s="39">
        <v>3</v>
      </c>
      <c r="F149" s="38" t="s">
        <v>338</v>
      </c>
      <c r="G149" s="40" t="s">
        <v>339</v>
      </c>
      <c r="H149" s="41" t="s">
        <v>514</v>
      </c>
      <c r="I149" s="100">
        <f>500000-88854.32-67948.5</f>
        <v>343197.18</v>
      </c>
      <c r="J149" s="41" t="s">
        <v>515</v>
      </c>
      <c r="K149" s="39" t="s">
        <v>57</v>
      </c>
      <c r="L149" s="39" t="s">
        <v>342</v>
      </c>
      <c r="M149" s="39" t="s">
        <v>29</v>
      </c>
      <c r="N149" s="39" t="s">
        <v>29</v>
      </c>
      <c r="O149" s="39" t="s">
        <v>93</v>
      </c>
      <c r="P149" s="39" t="s">
        <v>112</v>
      </c>
      <c r="Q149" s="39"/>
      <c r="R149" s="43">
        <v>45382</v>
      </c>
      <c r="S149" s="39" t="s">
        <v>42</v>
      </c>
      <c r="T149" s="39" t="s">
        <v>487</v>
      </c>
    </row>
    <row r="150" spans="2:20" x14ac:dyDescent="0.25">
      <c r="B150" s="32"/>
      <c r="C150" s="32"/>
      <c r="D150" s="33"/>
      <c r="E150" s="33"/>
      <c r="F150" s="32"/>
      <c r="G150" s="34"/>
      <c r="H150" s="143" t="s">
        <v>75</v>
      </c>
      <c r="I150" s="36"/>
      <c r="J150" s="35"/>
      <c r="K150" s="33"/>
      <c r="L150" s="33"/>
      <c r="M150" s="33"/>
      <c r="N150" s="33"/>
      <c r="O150" s="33"/>
      <c r="P150" s="33"/>
      <c r="Q150" s="32"/>
      <c r="R150" s="37"/>
      <c r="S150" s="33"/>
      <c r="T150" s="33"/>
    </row>
    <row r="151" spans="2:20" x14ac:dyDescent="0.25">
      <c r="B151" s="38">
        <v>113</v>
      </c>
      <c r="C151" s="38" t="s">
        <v>21</v>
      </c>
      <c r="D151" s="39" t="s">
        <v>485</v>
      </c>
      <c r="E151" s="39">
        <v>3</v>
      </c>
      <c r="F151" s="38" t="s">
        <v>370</v>
      </c>
      <c r="G151" s="40" t="s">
        <v>339</v>
      </c>
      <c r="H151" s="41" t="s">
        <v>516</v>
      </c>
      <c r="I151" s="42">
        <v>140506.71</v>
      </c>
      <c r="J151" s="41" t="s">
        <v>517</v>
      </c>
      <c r="K151" s="39" t="s">
        <v>57</v>
      </c>
      <c r="L151" s="39" t="s">
        <v>342</v>
      </c>
      <c r="M151" s="39" t="s">
        <v>29</v>
      </c>
      <c r="N151" s="39" t="s">
        <v>29</v>
      </c>
      <c r="O151" s="39" t="s">
        <v>93</v>
      </c>
      <c r="P151" s="39" t="s">
        <v>112</v>
      </c>
      <c r="Q151" s="39"/>
      <c r="R151" s="43">
        <v>45453</v>
      </c>
      <c r="S151" s="39" t="s">
        <v>68</v>
      </c>
      <c r="T151" s="39" t="s">
        <v>384</v>
      </c>
    </row>
    <row r="152" spans="2:20" x14ac:dyDescent="0.25">
      <c r="B152" s="7">
        <v>114</v>
      </c>
      <c r="C152" s="7" t="s">
        <v>21</v>
      </c>
      <c r="D152" s="8" t="s">
        <v>518</v>
      </c>
      <c r="E152" s="8">
        <v>3</v>
      </c>
      <c r="F152" s="7" t="s">
        <v>235</v>
      </c>
      <c r="G152" s="10" t="s">
        <v>519</v>
      </c>
      <c r="H152" s="13" t="s">
        <v>842</v>
      </c>
      <c r="I152" s="45">
        <v>267355.14</v>
      </c>
      <c r="J152" s="13" t="s">
        <v>520</v>
      </c>
      <c r="K152" s="8" t="s">
        <v>57</v>
      </c>
      <c r="L152" s="8" t="s">
        <v>521</v>
      </c>
      <c r="M152" s="8" t="s">
        <v>28</v>
      </c>
      <c r="N152" s="8" t="s">
        <v>28</v>
      </c>
      <c r="O152" s="8" t="s">
        <v>157</v>
      </c>
      <c r="P152" s="8" t="s">
        <v>522</v>
      </c>
      <c r="Q152" s="7"/>
      <c r="R152" s="12">
        <v>45505</v>
      </c>
      <c r="S152" s="8" t="s">
        <v>68</v>
      </c>
      <c r="T152" s="7" t="s">
        <v>523</v>
      </c>
    </row>
    <row r="153" spans="2:20" x14ac:dyDescent="0.25">
      <c r="B153" s="3"/>
      <c r="C153" s="3"/>
      <c r="D153" s="4"/>
      <c r="E153" s="4"/>
      <c r="F153" s="3"/>
      <c r="G153" s="6"/>
      <c r="H153" s="14" t="s">
        <v>75</v>
      </c>
      <c r="I153" s="46"/>
      <c r="J153" s="14"/>
      <c r="K153" s="4"/>
      <c r="L153" s="4"/>
      <c r="M153" s="4"/>
      <c r="N153" s="4"/>
      <c r="O153" s="4"/>
      <c r="P153" s="4"/>
      <c r="Q153" s="3"/>
      <c r="R153" s="11"/>
      <c r="S153" s="4"/>
      <c r="T153" s="4"/>
    </row>
    <row r="154" spans="2:20" x14ac:dyDescent="0.25">
      <c r="B154" s="7"/>
      <c r="C154" s="7"/>
      <c r="D154" s="8"/>
      <c r="E154" s="8"/>
      <c r="F154" s="7"/>
      <c r="G154" s="10"/>
      <c r="H154" s="13" t="s">
        <v>75</v>
      </c>
      <c r="I154" s="45"/>
      <c r="J154" s="13"/>
      <c r="K154" s="8"/>
      <c r="L154" s="8"/>
      <c r="M154" s="8"/>
      <c r="N154" s="8"/>
      <c r="O154" s="8"/>
      <c r="P154" s="8"/>
      <c r="Q154" s="7"/>
      <c r="R154" s="12"/>
      <c r="S154" s="8"/>
      <c r="T154" s="7"/>
    </row>
    <row r="155" spans="2:20" x14ac:dyDescent="0.25">
      <c r="B155" s="3"/>
      <c r="C155" s="3"/>
      <c r="D155" s="4"/>
      <c r="E155" s="4"/>
      <c r="F155" s="3"/>
      <c r="G155" s="6"/>
      <c r="H155" s="14" t="s">
        <v>75</v>
      </c>
      <c r="I155" s="46"/>
      <c r="J155" s="14"/>
      <c r="K155" s="4"/>
      <c r="L155" s="4"/>
      <c r="M155" s="4"/>
      <c r="N155" s="4"/>
      <c r="O155" s="4"/>
      <c r="P155" s="4"/>
      <c r="Q155" s="3"/>
      <c r="R155" s="11"/>
      <c r="S155" s="4"/>
      <c r="T155" s="4"/>
    </row>
    <row r="156" spans="2:20" x14ac:dyDescent="0.25">
      <c r="B156" s="7">
        <v>118</v>
      </c>
      <c r="C156" s="7" t="s">
        <v>21</v>
      </c>
      <c r="D156" s="8" t="s">
        <v>518</v>
      </c>
      <c r="E156" s="8">
        <v>3</v>
      </c>
      <c r="F156" s="7" t="s">
        <v>524</v>
      </c>
      <c r="G156" s="10" t="s">
        <v>519</v>
      </c>
      <c r="H156" s="13" t="s">
        <v>525</v>
      </c>
      <c r="I156" s="45">
        <v>5100</v>
      </c>
      <c r="J156" s="13" t="s">
        <v>526</v>
      </c>
      <c r="K156" s="8" t="s">
        <v>57</v>
      </c>
      <c r="L156" s="8" t="s">
        <v>527</v>
      </c>
      <c r="M156" s="8" t="s">
        <v>28</v>
      </c>
      <c r="N156" s="8" t="s">
        <v>28</v>
      </c>
      <c r="O156" s="8" t="s">
        <v>157</v>
      </c>
      <c r="P156" s="8" t="s">
        <v>528</v>
      </c>
      <c r="Q156" s="120" t="s">
        <v>1036</v>
      </c>
      <c r="R156" s="12">
        <v>45505</v>
      </c>
      <c r="S156" s="8" t="s">
        <v>33</v>
      </c>
      <c r="T156" s="7" t="s">
        <v>529</v>
      </c>
    </row>
    <row r="157" spans="2:20" x14ac:dyDescent="0.25">
      <c r="B157" s="3">
        <v>119</v>
      </c>
      <c r="C157" s="3" t="s">
        <v>21</v>
      </c>
      <c r="D157" s="4" t="s">
        <v>518</v>
      </c>
      <c r="E157" s="4">
        <v>3</v>
      </c>
      <c r="F157" s="3" t="s">
        <v>530</v>
      </c>
      <c r="G157" s="6" t="s">
        <v>519</v>
      </c>
      <c r="H157" s="14" t="s">
        <v>531</v>
      </c>
      <c r="I157" s="46">
        <v>1444140</v>
      </c>
      <c r="J157" s="14" t="s">
        <v>532</v>
      </c>
      <c r="K157" s="4" t="s">
        <v>57</v>
      </c>
      <c r="L157" s="4" t="s">
        <v>521</v>
      </c>
      <c r="M157" s="4" t="s">
        <v>28</v>
      </c>
      <c r="N157" s="4" t="s">
        <v>28</v>
      </c>
      <c r="O157" s="4" t="s">
        <v>48</v>
      </c>
      <c r="P157" s="4" t="s">
        <v>533</v>
      </c>
      <c r="Q157" s="3" t="s">
        <v>534</v>
      </c>
      <c r="R157" s="11" t="s">
        <v>57</v>
      </c>
      <c r="S157" s="4" t="s">
        <v>42</v>
      </c>
      <c r="T157" s="4" t="s">
        <v>535</v>
      </c>
    </row>
    <row r="158" spans="2:20" x14ac:dyDescent="0.25">
      <c r="B158" s="7">
        <v>120</v>
      </c>
      <c r="C158" s="7" t="s">
        <v>21</v>
      </c>
      <c r="D158" s="8" t="s">
        <v>518</v>
      </c>
      <c r="E158" s="8">
        <v>3</v>
      </c>
      <c r="F158" s="7" t="s">
        <v>536</v>
      </c>
      <c r="G158" s="10" t="s">
        <v>519</v>
      </c>
      <c r="H158" s="13" t="s">
        <v>537</v>
      </c>
      <c r="I158" s="45">
        <v>39476</v>
      </c>
      <c r="J158" s="13" t="s">
        <v>538</v>
      </c>
      <c r="K158" s="8" t="s">
        <v>57</v>
      </c>
      <c r="L158" s="8" t="s">
        <v>527</v>
      </c>
      <c r="M158" s="8" t="s">
        <v>28</v>
      </c>
      <c r="N158" s="8" t="s">
        <v>28</v>
      </c>
      <c r="O158" s="8" t="s">
        <v>93</v>
      </c>
      <c r="P158" s="8" t="s">
        <v>539</v>
      </c>
      <c r="Q158" s="7" t="s">
        <v>540</v>
      </c>
      <c r="R158" s="12">
        <v>45619</v>
      </c>
      <c r="S158" s="8" t="s">
        <v>33</v>
      </c>
      <c r="T158" s="7" t="s">
        <v>300</v>
      </c>
    </row>
    <row r="159" spans="2:20" x14ac:dyDescent="0.25">
      <c r="B159" s="3">
        <v>121</v>
      </c>
      <c r="C159" s="3" t="s">
        <v>21</v>
      </c>
      <c r="D159" s="4" t="s">
        <v>518</v>
      </c>
      <c r="E159" s="4">
        <v>3</v>
      </c>
      <c r="F159" s="3" t="s">
        <v>541</v>
      </c>
      <c r="G159" s="6" t="s">
        <v>519</v>
      </c>
      <c r="H159" s="14" t="s">
        <v>542</v>
      </c>
      <c r="I159" s="46">
        <f>147426-106800</f>
        <v>40626</v>
      </c>
      <c r="J159" s="14" t="s">
        <v>543</v>
      </c>
      <c r="K159" s="4" t="s">
        <v>57</v>
      </c>
      <c r="L159" s="4" t="s">
        <v>521</v>
      </c>
      <c r="M159" s="4" t="s">
        <v>28</v>
      </c>
      <c r="N159" s="4" t="s">
        <v>28</v>
      </c>
      <c r="O159" s="4" t="s">
        <v>48</v>
      </c>
      <c r="P159" s="4" t="s">
        <v>544</v>
      </c>
      <c r="Q159" s="3" t="s">
        <v>545</v>
      </c>
      <c r="R159" s="11"/>
      <c r="S159" s="4" t="s">
        <v>68</v>
      </c>
      <c r="T159" s="4" t="s">
        <v>369</v>
      </c>
    </row>
    <row r="160" spans="2:20" x14ac:dyDescent="0.25">
      <c r="B160" s="7">
        <v>122</v>
      </c>
      <c r="C160" s="7" t="s">
        <v>21</v>
      </c>
      <c r="D160" s="8" t="s">
        <v>546</v>
      </c>
      <c r="E160" s="8">
        <v>3</v>
      </c>
      <c r="F160" s="7" t="s">
        <v>260</v>
      </c>
      <c r="G160" s="10" t="s">
        <v>547</v>
      </c>
      <c r="H160" s="13" t="s">
        <v>548</v>
      </c>
      <c r="I160" s="45">
        <v>311975</v>
      </c>
      <c r="J160" s="13" t="s">
        <v>549</v>
      </c>
      <c r="K160" s="8" t="s">
        <v>57</v>
      </c>
      <c r="L160" s="8" t="s">
        <v>319</v>
      </c>
      <c r="M160" s="8" t="s">
        <v>28</v>
      </c>
      <c r="N160" s="8" t="s">
        <v>28</v>
      </c>
      <c r="O160" s="8" t="s">
        <v>57</v>
      </c>
      <c r="P160" s="8" t="s">
        <v>57</v>
      </c>
      <c r="Q160" s="7" t="s">
        <v>57</v>
      </c>
      <c r="R160" s="12" t="s">
        <v>57</v>
      </c>
      <c r="S160" s="8" t="s">
        <v>57</v>
      </c>
      <c r="T160" s="7" t="s">
        <v>263</v>
      </c>
    </row>
    <row r="161" spans="2:20" x14ac:dyDescent="0.25">
      <c r="B161" s="3">
        <v>123</v>
      </c>
      <c r="C161" s="3" t="s">
        <v>21</v>
      </c>
      <c r="D161" s="4" t="s">
        <v>546</v>
      </c>
      <c r="E161" s="4">
        <v>3</v>
      </c>
      <c r="F161" s="3" t="s">
        <v>260</v>
      </c>
      <c r="G161" s="6" t="s">
        <v>547</v>
      </c>
      <c r="H161" s="14" t="s">
        <v>550</v>
      </c>
      <c r="I161" s="46">
        <v>124790</v>
      </c>
      <c r="J161" s="14" t="s">
        <v>551</v>
      </c>
      <c r="K161" s="4" t="s">
        <v>57</v>
      </c>
      <c r="L161" s="4" t="s">
        <v>319</v>
      </c>
      <c r="M161" s="4" t="s">
        <v>28</v>
      </c>
      <c r="N161" s="4" t="s">
        <v>28</v>
      </c>
      <c r="O161" s="4" t="s">
        <v>57</v>
      </c>
      <c r="P161" s="4" t="s">
        <v>57</v>
      </c>
      <c r="Q161" s="3" t="s">
        <v>57</v>
      </c>
      <c r="R161" s="11" t="s">
        <v>57</v>
      </c>
      <c r="S161" s="4" t="s">
        <v>33</v>
      </c>
      <c r="T161" s="4" t="s">
        <v>263</v>
      </c>
    </row>
    <row r="162" spans="2:20" x14ac:dyDescent="0.25">
      <c r="B162" s="7">
        <v>124</v>
      </c>
      <c r="C162" s="7" t="s">
        <v>21</v>
      </c>
      <c r="D162" s="8" t="s">
        <v>552</v>
      </c>
      <c r="E162" s="8">
        <v>3</v>
      </c>
      <c r="F162" s="7" t="s">
        <v>260</v>
      </c>
      <c r="G162" s="10" t="s">
        <v>553</v>
      </c>
      <c r="H162" s="13" t="s">
        <v>554</v>
      </c>
      <c r="I162" s="45">
        <v>609846.6</v>
      </c>
      <c r="J162" s="13" t="s">
        <v>555</v>
      </c>
      <c r="K162" s="8" t="s">
        <v>57</v>
      </c>
      <c r="L162" s="8" t="s">
        <v>556</v>
      </c>
      <c r="M162" s="8" t="s">
        <v>29</v>
      </c>
      <c r="N162" s="8" t="s">
        <v>28</v>
      </c>
      <c r="O162" s="8" t="s">
        <v>57</v>
      </c>
      <c r="P162" s="8" t="s">
        <v>57</v>
      </c>
      <c r="Q162" s="7"/>
      <c r="R162" s="12"/>
      <c r="S162" s="8" t="s">
        <v>57</v>
      </c>
      <c r="T162" s="7" t="s">
        <v>557</v>
      </c>
    </row>
    <row r="163" spans="2:20" x14ac:dyDescent="0.25">
      <c r="B163" s="3">
        <v>125</v>
      </c>
      <c r="C163" s="3" t="s">
        <v>21</v>
      </c>
      <c r="D163" s="4" t="s">
        <v>552</v>
      </c>
      <c r="E163" s="4">
        <v>3</v>
      </c>
      <c r="F163" s="3" t="s">
        <v>260</v>
      </c>
      <c r="G163" s="6" t="s">
        <v>553</v>
      </c>
      <c r="H163" s="14" t="s">
        <v>558</v>
      </c>
      <c r="I163" s="46">
        <v>180694.18</v>
      </c>
      <c r="J163" s="14" t="s">
        <v>559</v>
      </c>
      <c r="K163" s="4" t="s">
        <v>57</v>
      </c>
      <c r="L163" s="4" t="s">
        <v>556</v>
      </c>
      <c r="M163" s="4" t="s">
        <v>29</v>
      </c>
      <c r="N163" s="4" t="s">
        <v>28</v>
      </c>
      <c r="O163" s="4" t="s">
        <v>57</v>
      </c>
      <c r="P163" s="4" t="s">
        <v>57</v>
      </c>
      <c r="Q163" s="3"/>
      <c r="R163" s="11"/>
      <c r="S163" s="4" t="s">
        <v>57</v>
      </c>
      <c r="T163" s="4" t="s">
        <v>557</v>
      </c>
    </row>
    <row r="164" spans="2:20" x14ac:dyDescent="0.25">
      <c r="B164" s="7">
        <v>126</v>
      </c>
      <c r="C164" s="7" t="s">
        <v>21</v>
      </c>
      <c r="D164" s="8" t="s">
        <v>552</v>
      </c>
      <c r="E164" s="8">
        <v>3</v>
      </c>
      <c r="F164" s="7" t="s">
        <v>260</v>
      </c>
      <c r="G164" s="10" t="s">
        <v>553</v>
      </c>
      <c r="H164" s="13" t="s">
        <v>560</v>
      </c>
      <c r="I164" s="45">
        <v>225870.16</v>
      </c>
      <c r="J164" s="13" t="s">
        <v>561</v>
      </c>
      <c r="K164" s="8" t="s">
        <v>57</v>
      </c>
      <c r="L164" s="8" t="s">
        <v>556</v>
      </c>
      <c r="M164" s="8" t="s">
        <v>29</v>
      </c>
      <c r="N164" s="8" t="s">
        <v>28</v>
      </c>
      <c r="O164" s="8" t="s">
        <v>57</v>
      </c>
      <c r="P164" s="8" t="s">
        <v>57</v>
      </c>
      <c r="Q164" s="7"/>
      <c r="R164" s="12"/>
      <c r="S164" s="8" t="s">
        <v>57</v>
      </c>
      <c r="T164" s="7" t="s">
        <v>263</v>
      </c>
    </row>
    <row r="165" spans="2:20" x14ac:dyDescent="0.25">
      <c r="B165" s="3">
        <v>127</v>
      </c>
      <c r="C165" s="3" t="s">
        <v>21</v>
      </c>
      <c r="D165" s="4" t="s">
        <v>562</v>
      </c>
      <c r="E165" s="4">
        <v>3</v>
      </c>
      <c r="F165" s="3" t="s">
        <v>76</v>
      </c>
      <c r="G165" s="6" t="s">
        <v>563</v>
      </c>
      <c r="H165" s="14" t="s">
        <v>843</v>
      </c>
      <c r="I165" s="131">
        <f>6899604+396+18-61000-54540-3000-27829-12309+518+666+2077+7280+1440+21000+4025+1852+6200+84719.74-293416.89-0.1-447-1-5946.2-4340-11917.64-0.15+0.33+42+0.63+5278-0.12+114833.24-253372.330000001</f>
        <v>6421830.5099999998</v>
      </c>
      <c r="J165" s="14" t="s">
        <v>564</v>
      </c>
      <c r="K165" s="4" t="s">
        <v>57</v>
      </c>
      <c r="L165" s="4" t="s">
        <v>39</v>
      </c>
      <c r="M165" s="4" t="s">
        <v>28</v>
      </c>
      <c r="N165" s="4" t="s">
        <v>29</v>
      </c>
      <c r="O165" s="4" t="s">
        <v>30</v>
      </c>
      <c r="P165" s="4" t="s">
        <v>565</v>
      </c>
      <c r="Q165" s="3" t="s">
        <v>566</v>
      </c>
      <c r="R165" s="11">
        <v>45336</v>
      </c>
      <c r="S165" s="4" t="s">
        <v>42</v>
      </c>
      <c r="T165" s="4" t="s">
        <v>165</v>
      </c>
    </row>
    <row r="166" spans="2:20" x14ac:dyDescent="0.25">
      <c r="B166" s="7">
        <v>128.1</v>
      </c>
      <c r="C166" s="7" t="s">
        <v>21</v>
      </c>
      <c r="D166" s="8" t="s">
        <v>562</v>
      </c>
      <c r="E166" s="8">
        <v>3</v>
      </c>
      <c r="F166" s="7" t="s">
        <v>76</v>
      </c>
      <c r="G166" s="10" t="s">
        <v>563</v>
      </c>
      <c r="H166" s="13" t="s">
        <v>844</v>
      </c>
      <c r="I166" s="131">
        <f>114315.98+988+0.12-494.059999999998</f>
        <v>114810.04</v>
      </c>
      <c r="J166" s="13" t="s">
        <v>567</v>
      </c>
      <c r="K166" s="8" t="s">
        <v>57</v>
      </c>
      <c r="L166" s="8" t="s">
        <v>39</v>
      </c>
      <c r="M166" s="8" t="s">
        <v>28</v>
      </c>
      <c r="N166" s="8" t="s">
        <v>29</v>
      </c>
      <c r="O166" s="8" t="s">
        <v>57</v>
      </c>
      <c r="P166" s="8" t="s">
        <v>845</v>
      </c>
      <c r="Q166" s="7" t="s">
        <v>846</v>
      </c>
      <c r="R166" s="12">
        <v>45323</v>
      </c>
      <c r="S166" s="8" t="s">
        <v>42</v>
      </c>
      <c r="T166" s="7" t="s">
        <v>165</v>
      </c>
    </row>
    <row r="167" spans="2:20" x14ac:dyDescent="0.25">
      <c r="B167" s="3">
        <v>128.19999999999999</v>
      </c>
      <c r="C167" s="3" t="s">
        <v>21</v>
      </c>
      <c r="D167" s="4" t="s">
        <v>562</v>
      </c>
      <c r="E167" s="4">
        <v>3</v>
      </c>
      <c r="F167" s="3" t="s">
        <v>142</v>
      </c>
      <c r="G167" s="6" t="s">
        <v>563</v>
      </c>
      <c r="H167" s="14" t="s">
        <v>847</v>
      </c>
      <c r="I167" s="103">
        <f>1200000+179100.91-37872-17453+1+18-18.8799999998882</f>
        <v>1323776.03</v>
      </c>
      <c r="J167" s="14" t="s">
        <v>567</v>
      </c>
      <c r="K167" s="4" t="s">
        <v>57</v>
      </c>
      <c r="L167" s="4" t="s">
        <v>39</v>
      </c>
      <c r="M167" s="4" t="s">
        <v>28</v>
      </c>
      <c r="N167" s="4" t="s">
        <v>29</v>
      </c>
      <c r="O167" s="4" t="s">
        <v>30</v>
      </c>
      <c r="P167" s="4" t="s">
        <v>848</v>
      </c>
      <c r="Q167" s="3" t="s">
        <v>849</v>
      </c>
      <c r="R167" s="11">
        <v>45689</v>
      </c>
      <c r="S167" s="4" t="s">
        <v>42</v>
      </c>
      <c r="T167" s="4" t="s">
        <v>165</v>
      </c>
    </row>
    <row r="168" spans="2:20" x14ac:dyDescent="0.25">
      <c r="B168" s="7">
        <v>129</v>
      </c>
      <c r="C168" s="7" t="s">
        <v>21</v>
      </c>
      <c r="D168" s="8" t="s">
        <v>562</v>
      </c>
      <c r="E168" s="8">
        <v>3</v>
      </c>
      <c r="F168" s="7" t="s">
        <v>568</v>
      </c>
      <c r="G168" s="10" t="s">
        <v>563</v>
      </c>
      <c r="H168" s="13" t="s">
        <v>850</v>
      </c>
      <c r="I168" s="45">
        <f>38480-6200+3000</f>
        <v>35280</v>
      </c>
      <c r="J168" s="13" t="s">
        <v>569</v>
      </c>
      <c r="K168" s="8" t="s">
        <v>57</v>
      </c>
      <c r="L168" s="8" t="s">
        <v>39</v>
      </c>
      <c r="M168" s="8" t="s">
        <v>28</v>
      </c>
      <c r="N168" s="8" t="s">
        <v>29</v>
      </c>
      <c r="O168" s="8" t="s">
        <v>30</v>
      </c>
      <c r="P168" s="8" t="s">
        <v>570</v>
      </c>
      <c r="Q168" s="7" t="s">
        <v>571</v>
      </c>
      <c r="R168" s="12">
        <v>45459</v>
      </c>
      <c r="S168" s="8" t="s">
        <v>68</v>
      </c>
      <c r="T168" s="7" t="s">
        <v>597</v>
      </c>
    </row>
    <row r="169" spans="2:20" x14ac:dyDescent="0.25">
      <c r="B169" s="3"/>
      <c r="C169" s="3"/>
      <c r="D169" s="4"/>
      <c r="E169" s="4"/>
      <c r="F169" s="3"/>
      <c r="G169" s="6"/>
      <c r="H169" s="14" t="s">
        <v>75</v>
      </c>
      <c r="I169" s="46"/>
      <c r="J169" s="14"/>
      <c r="K169" s="4"/>
      <c r="L169" s="4"/>
      <c r="M169" s="4"/>
      <c r="N169" s="4"/>
      <c r="O169" s="4"/>
      <c r="P169" s="4"/>
      <c r="Q169" s="3"/>
      <c r="R169" s="11"/>
      <c r="S169" s="4"/>
      <c r="T169" s="4"/>
    </row>
    <row r="170" spans="2:20" x14ac:dyDescent="0.25">
      <c r="B170" s="7">
        <v>131.1</v>
      </c>
      <c r="C170" s="7" t="s">
        <v>21</v>
      </c>
      <c r="D170" s="8" t="s">
        <v>562</v>
      </c>
      <c r="E170" s="8">
        <v>3</v>
      </c>
      <c r="F170" s="7" t="s">
        <v>524</v>
      </c>
      <c r="G170" s="10" t="s">
        <v>563</v>
      </c>
      <c r="H170" s="13" t="s">
        <v>575</v>
      </c>
      <c r="I170" s="131">
        <f>220460+54540+3000+37872+17453+21387-202924.17</f>
        <v>151787.82999999999</v>
      </c>
      <c r="J170" s="13" t="s">
        <v>576</v>
      </c>
      <c r="K170" s="8" t="s">
        <v>57</v>
      </c>
      <c r="L170" s="8" t="s">
        <v>573</v>
      </c>
      <c r="M170" s="8" t="s">
        <v>28</v>
      </c>
      <c r="N170" s="8" t="s">
        <v>29</v>
      </c>
      <c r="O170" s="8" t="s">
        <v>93</v>
      </c>
      <c r="P170" s="8" t="s">
        <v>577</v>
      </c>
      <c r="Q170" s="7"/>
      <c r="R170" s="12">
        <v>45504</v>
      </c>
      <c r="S170" s="8" t="s">
        <v>42</v>
      </c>
      <c r="T170" s="7" t="s">
        <v>578</v>
      </c>
    </row>
    <row r="171" spans="2:20" x14ac:dyDescent="0.25">
      <c r="B171" s="3">
        <v>131.19999999999999</v>
      </c>
      <c r="C171" s="3" t="s">
        <v>21</v>
      </c>
      <c r="D171" s="4" t="s">
        <v>562</v>
      </c>
      <c r="E171" s="4">
        <v>3</v>
      </c>
      <c r="F171" s="3" t="s">
        <v>524</v>
      </c>
      <c r="G171" s="6" t="s">
        <v>563</v>
      </c>
      <c r="H171" s="14" t="s">
        <v>579</v>
      </c>
      <c r="I171" s="131">
        <f>335296-225460-50000+61000-3000-988-72816</f>
        <v>44032</v>
      </c>
      <c r="J171" s="14" t="s">
        <v>576</v>
      </c>
      <c r="K171" s="4" t="s">
        <v>57</v>
      </c>
      <c r="L171" s="4" t="s">
        <v>573</v>
      </c>
      <c r="M171" s="4" t="s">
        <v>28</v>
      </c>
      <c r="N171" s="4" t="s">
        <v>29</v>
      </c>
      <c r="O171" s="4" t="s">
        <v>48</v>
      </c>
      <c r="P171" s="4" t="s">
        <v>580</v>
      </c>
      <c r="Q171" s="3" t="s">
        <v>581</v>
      </c>
      <c r="R171" s="11">
        <v>45504</v>
      </c>
      <c r="S171" s="4" t="s">
        <v>42</v>
      </c>
      <c r="T171" s="4" t="s">
        <v>578</v>
      </c>
    </row>
    <row r="172" spans="2:20" x14ac:dyDescent="0.25">
      <c r="B172" s="7"/>
      <c r="C172" s="7"/>
      <c r="D172" s="8"/>
      <c r="E172" s="8"/>
      <c r="F172" s="7"/>
      <c r="G172" s="10"/>
      <c r="H172" s="13" t="s">
        <v>75</v>
      </c>
      <c r="I172" s="45"/>
      <c r="J172" s="13"/>
      <c r="K172" s="8"/>
      <c r="L172" s="8"/>
      <c r="M172" s="8"/>
      <c r="N172" s="8"/>
      <c r="O172" s="8"/>
      <c r="P172" s="8"/>
      <c r="Q172" s="7"/>
      <c r="R172" s="12"/>
      <c r="S172" s="8"/>
      <c r="T172" s="7"/>
    </row>
    <row r="173" spans="2:20" x14ac:dyDescent="0.25">
      <c r="B173" s="3">
        <v>132.19999999999999</v>
      </c>
      <c r="C173" s="3" t="s">
        <v>21</v>
      </c>
      <c r="D173" s="4" t="s">
        <v>562</v>
      </c>
      <c r="E173" s="4">
        <v>3</v>
      </c>
      <c r="F173" s="3" t="s">
        <v>524</v>
      </c>
      <c r="G173" s="6" t="s">
        <v>563</v>
      </c>
      <c r="H173" s="14" t="s">
        <v>929</v>
      </c>
      <c r="I173" s="131">
        <f>55468-42868.8</f>
        <v>12599.199999999997</v>
      </c>
      <c r="J173" s="14" t="s">
        <v>582</v>
      </c>
      <c r="K173" s="4" t="s">
        <v>57</v>
      </c>
      <c r="L173" s="4" t="s">
        <v>573</v>
      </c>
      <c r="M173" s="4" t="s">
        <v>28</v>
      </c>
      <c r="N173" s="4" t="s">
        <v>29</v>
      </c>
      <c r="O173" s="4" t="s">
        <v>30</v>
      </c>
      <c r="P173" s="4" t="s">
        <v>585</v>
      </c>
      <c r="Q173" s="3" t="s">
        <v>586</v>
      </c>
      <c r="R173" s="11">
        <v>45528</v>
      </c>
      <c r="S173" s="4" t="s">
        <v>42</v>
      </c>
      <c r="T173" s="4" t="s">
        <v>911</v>
      </c>
    </row>
    <row r="174" spans="2:20" x14ac:dyDescent="0.25">
      <c r="B174" s="7">
        <v>132.30000000000001</v>
      </c>
      <c r="C174" s="7" t="s">
        <v>21</v>
      </c>
      <c r="D174" s="8" t="s">
        <v>562</v>
      </c>
      <c r="E174" s="8">
        <v>3</v>
      </c>
      <c r="F174" s="7" t="s">
        <v>524</v>
      </c>
      <c r="G174" s="10" t="s">
        <v>563</v>
      </c>
      <c r="H174" s="13" t="s">
        <v>584</v>
      </c>
      <c r="I174" s="45">
        <v>173260</v>
      </c>
      <c r="J174" s="13" t="s">
        <v>582</v>
      </c>
      <c r="K174" s="8" t="s">
        <v>57</v>
      </c>
      <c r="L174" s="8" t="s">
        <v>573</v>
      </c>
      <c r="M174" s="8" t="s">
        <v>28</v>
      </c>
      <c r="N174" s="8" t="s">
        <v>29</v>
      </c>
      <c r="O174" s="8" t="s">
        <v>30</v>
      </c>
      <c r="P174" s="8" t="s">
        <v>587</v>
      </c>
      <c r="Q174" s="7"/>
      <c r="R174" s="12">
        <v>45528</v>
      </c>
      <c r="S174" s="8" t="s">
        <v>42</v>
      </c>
      <c r="T174" s="7" t="s">
        <v>911</v>
      </c>
    </row>
    <row r="175" spans="2:20" x14ac:dyDescent="0.25">
      <c r="B175" s="3"/>
      <c r="C175" s="3"/>
      <c r="D175" s="4"/>
      <c r="E175" s="4"/>
      <c r="F175" s="3"/>
      <c r="G175" s="6"/>
      <c r="H175" s="14" t="s">
        <v>75</v>
      </c>
      <c r="I175" s="46"/>
      <c r="J175" s="14"/>
      <c r="K175" s="4"/>
      <c r="L175" s="4"/>
      <c r="M175" s="4"/>
      <c r="N175" s="4"/>
      <c r="O175" s="4"/>
      <c r="P175" s="4"/>
      <c r="Q175" s="3"/>
      <c r="R175" s="11"/>
      <c r="S175" s="4"/>
      <c r="T175" s="4"/>
    </row>
    <row r="176" spans="2:20" x14ac:dyDescent="0.25">
      <c r="B176" s="7">
        <v>133</v>
      </c>
      <c r="C176" s="7" t="s">
        <v>21</v>
      </c>
      <c r="D176" s="8" t="s">
        <v>562</v>
      </c>
      <c r="E176" s="8">
        <v>3</v>
      </c>
      <c r="F176" s="7" t="s">
        <v>235</v>
      </c>
      <c r="G176" s="10" t="s">
        <v>563</v>
      </c>
      <c r="H176" s="13" t="s">
        <v>851</v>
      </c>
      <c r="I176" s="45">
        <f>(14560*6/12)+3155+5000-4025</f>
        <v>11410</v>
      </c>
      <c r="J176" s="13" t="s">
        <v>588</v>
      </c>
      <c r="K176" s="8" t="s">
        <v>57</v>
      </c>
      <c r="L176" s="8" t="s">
        <v>573</v>
      </c>
      <c r="M176" s="8" t="s">
        <v>28</v>
      </c>
      <c r="N176" s="8" t="s">
        <v>29</v>
      </c>
      <c r="O176" s="8" t="s">
        <v>157</v>
      </c>
      <c r="P176" s="8" t="s">
        <v>589</v>
      </c>
      <c r="Q176" s="7" t="s">
        <v>57</v>
      </c>
      <c r="R176" s="12">
        <v>45464</v>
      </c>
      <c r="S176" s="8" t="s">
        <v>68</v>
      </c>
      <c r="T176" s="7" t="s">
        <v>523</v>
      </c>
    </row>
    <row r="177" spans="2:20" x14ac:dyDescent="0.25">
      <c r="B177" s="3">
        <v>134</v>
      </c>
      <c r="C177" s="3" t="s">
        <v>21</v>
      </c>
      <c r="D177" s="4" t="s">
        <v>562</v>
      </c>
      <c r="E177" s="4">
        <v>3</v>
      </c>
      <c r="F177" s="3" t="s">
        <v>23</v>
      </c>
      <c r="G177" s="6" t="s">
        <v>563</v>
      </c>
      <c r="H177" s="14" t="s">
        <v>852</v>
      </c>
      <c r="I177" s="122">
        <f>200000-84719.74+0.1-114833.24+0.4+114760.84</f>
        <v>115208.35999999999</v>
      </c>
      <c r="J177" s="14" t="s">
        <v>590</v>
      </c>
      <c r="K177" s="4" t="s">
        <v>57</v>
      </c>
      <c r="L177" s="4" t="s">
        <v>573</v>
      </c>
      <c r="M177" s="4" t="s">
        <v>28</v>
      </c>
      <c r="N177" s="4" t="s">
        <v>29</v>
      </c>
      <c r="O177" s="4" t="s">
        <v>57</v>
      </c>
      <c r="P177" s="4" t="s">
        <v>591</v>
      </c>
      <c r="Q177" s="3" t="s">
        <v>592</v>
      </c>
      <c r="R177" s="11">
        <v>45440</v>
      </c>
      <c r="S177" s="4" t="s">
        <v>68</v>
      </c>
      <c r="T177" s="4" t="s">
        <v>369</v>
      </c>
    </row>
    <row r="178" spans="2:20" x14ac:dyDescent="0.25">
      <c r="B178" s="7">
        <v>135</v>
      </c>
      <c r="C178" s="7" t="s">
        <v>21</v>
      </c>
      <c r="D178" s="8" t="s">
        <v>562</v>
      </c>
      <c r="E178" s="8">
        <v>3</v>
      </c>
      <c r="F178" s="7" t="s">
        <v>568</v>
      </c>
      <c r="G178" s="10" t="s">
        <v>563</v>
      </c>
      <c r="H178" s="13" t="s">
        <v>593</v>
      </c>
      <c r="I178" s="45">
        <f>159897-396-188-6800-1528-100-4462-94423-1852</f>
        <v>50148</v>
      </c>
      <c r="J178" s="13" t="s">
        <v>594</v>
      </c>
      <c r="K178" s="8" t="s">
        <v>57</v>
      </c>
      <c r="L178" s="8" t="s">
        <v>573</v>
      </c>
      <c r="M178" s="8" t="s">
        <v>28</v>
      </c>
      <c r="N178" s="8" t="s">
        <v>29</v>
      </c>
      <c r="O178" s="8" t="s">
        <v>30</v>
      </c>
      <c r="P178" s="8" t="s">
        <v>595</v>
      </c>
      <c r="Q178" s="7" t="s">
        <v>596</v>
      </c>
      <c r="R178" s="12">
        <v>45523</v>
      </c>
      <c r="S178" s="8" t="s">
        <v>68</v>
      </c>
      <c r="T178" s="7" t="s">
        <v>597</v>
      </c>
    </row>
    <row r="179" spans="2:20" x14ac:dyDescent="0.25">
      <c r="B179" s="3">
        <v>136</v>
      </c>
      <c r="C179" s="3" t="s">
        <v>21</v>
      </c>
      <c r="D179" s="4" t="s">
        <v>562</v>
      </c>
      <c r="E179" s="4">
        <v>3</v>
      </c>
      <c r="F179" s="3" t="s">
        <v>235</v>
      </c>
      <c r="G179" s="6" t="s">
        <v>563</v>
      </c>
      <c r="H179" s="14" t="s">
        <v>930</v>
      </c>
      <c r="I179" s="46">
        <v>41958</v>
      </c>
      <c r="J179" s="14" t="s">
        <v>598</v>
      </c>
      <c r="K179" s="4" t="s">
        <v>57</v>
      </c>
      <c r="L179" s="4" t="s">
        <v>573</v>
      </c>
      <c r="M179" s="4" t="s">
        <v>28</v>
      </c>
      <c r="N179" s="4" t="s">
        <v>29</v>
      </c>
      <c r="O179" s="4" t="s">
        <v>157</v>
      </c>
      <c r="P179" s="4" t="s">
        <v>599</v>
      </c>
      <c r="Q179" s="3"/>
      <c r="R179" s="11">
        <v>45468</v>
      </c>
      <c r="S179" s="4" t="s">
        <v>68</v>
      </c>
      <c r="T179" s="4" t="s">
        <v>600</v>
      </c>
    </row>
    <row r="180" spans="2:20" x14ac:dyDescent="0.25">
      <c r="B180" s="7">
        <v>137</v>
      </c>
      <c r="C180" s="7" t="s">
        <v>21</v>
      </c>
      <c r="D180" s="8" t="s">
        <v>562</v>
      </c>
      <c r="E180" s="8">
        <v>3</v>
      </c>
      <c r="F180" s="7" t="s">
        <v>235</v>
      </c>
      <c r="G180" s="10" t="s">
        <v>563</v>
      </c>
      <c r="H180" s="13" t="s">
        <v>931</v>
      </c>
      <c r="I180" s="45">
        <v>676</v>
      </c>
      <c r="J180" s="13" t="s">
        <v>601</v>
      </c>
      <c r="K180" s="8" t="s">
        <v>57</v>
      </c>
      <c r="L180" s="8" t="s">
        <v>573</v>
      </c>
      <c r="M180" s="8" t="s">
        <v>28</v>
      </c>
      <c r="N180" s="8" t="s">
        <v>29</v>
      </c>
      <c r="O180" s="8" t="s">
        <v>234</v>
      </c>
      <c r="P180" s="8" t="s">
        <v>912</v>
      </c>
      <c r="Q180" s="7"/>
      <c r="R180" s="12">
        <v>45484</v>
      </c>
      <c r="S180" s="8" t="s">
        <v>68</v>
      </c>
      <c r="T180" s="7" t="s">
        <v>600</v>
      </c>
    </row>
    <row r="181" spans="2:20" x14ac:dyDescent="0.25">
      <c r="B181" s="3">
        <v>138</v>
      </c>
      <c r="C181" s="3" t="s">
        <v>21</v>
      </c>
      <c r="D181" s="4" t="s">
        <v>562</v>
      </c>
      <c r="E181" s="4">
        <v>3</v>
      </c>
      <c r="F181" s="3" t="s">
        <v>235</v>
      </c>
      <c r="G181" s="6" t="s">
        <v>563</v>
      </c>
      <c r="H181" s="14" t="s">
        <v>932</v>
      </c>
      <c r="I181" s="103">
        <f>905-18</f>
        <v>887</v>
      </c>
      <c r="J181" s="14" t="s">
        <v>601</v>
      </c>
      <c r="K181" s="4" t="s">
        <v>57</v>
      </c>
      <c r="L181" s="4" t="s">
        <v>573</v>
      </c>
      <c r="M181" s="4" t="s">
        <v>28</v>
      </c>
      <c r="N181" s="4" t="s">
        <v>29</v>
      </c>
      <c r="O181" s="4" t="s">
        <v>234</v>
      </c>
      <c r="P181" s="4" t="s">
        <v>912</v>
      </c>
      <c r="Q181" s="3"/>
      <c r="R181" s="11">
        <v>45503</v>
      </c>
      <c r="S181" s="4" t="s">
        <v>68</v>
      </c>
      <c r="T181" s="4" t="s">
        <v>600</v>
      </c>
    </row>
    <row r="182" spans="2:20" x14ac:dyDescent="0.25">
      <c r="B182" s="7">
        <v>139</v>
      </c>
      <c r="C182" s="7" t="s">
        <v>21</v>
      </c>
      <c r="D182" s="8" t="s">
        <v>562</v>
      </c>
      <c r="E182" s="8">
        <v>3</v>
      </c>
      <c r="F182" s="7" t="s">
        <v>235</v>
      </c>
      <c r="G182" s="10" t="s">
        <v>563</v>
      </c>
      <c r="H182" s="13" t="s">
        <v>933</v>
      </c>
      <c r="I182" s="45">
        <v>302</v>
      </c>
      <c r="J182" s="13" t="s">
        <v>602</v>
      </c>
      <c r="K182" s="8" t="s">
        <v>57</v>
      </c>
      <c r="L182" s="8" t="s">
        <v>573</v>
      </c>
      <c r="M182" s="8" t="s">
        <v>28</v>
      </c>
      <c r="N182" s="8" t="s">
        <v>29</v>
      </c>
      <c r="O182" s="8" t="s">
        <v>234</v>
      </c>
      <c r="P182" s="8" t="s">
        <v>603</v>
      </c>
      <c r="Q182" s="7"/>
      <c r="R182" s="12">
        <v>45465</v>
      </c>
      <c r="S182" s="8" t="s">
        <v>68</v>
      </c>
      <c r="T182" s="7" t="s">
        <v>600</v>
      </c>
    </row>
    <row r="183" spans="2:20" x14ac:dyDescent="0.25">
      <c r="B183" s="3">
        <v>140</v>
      </c>
      <c r="C183" s="3" t="s">
        <v>21</v>
      </c>
      <c r="D183" s="4" t="s">
        <v>562</v>
      </c>
      <c r="E183" s="4">
        <v>3</v>
      </c>
      <c r="F183" s="3" t="s">
        <v>524</v>
      </c>
      <c r="G183" s="6" t="s">
        <v>563</v>
      </c>
      <c r="H183" s="14" t="s">
        <v>604</v>
      </c>
      <c r="I183" s="46">
        <f>100+50</f>
        <v>150</v>
      </c>
      <c r="J183" s="14" t="s">
        <v>605</v>
      </c>
      <c r="K183" s="4" t="s">
        <v>57</v>
      </c>
      <c r="L183" s="4" t="s">
        <v>573</v>
      </c>
      <c r="M183" s="4" t="s">
        <v>28</v>
      </c>
      <c r="N183" s="4" t="s">
        <v>29</v>
      </c>
      <c r="O183" s="4" t="s">
        <v>234</v>
      </c>
      <c r="P183" s="4" t="s">
        <v>959</v>
      </c>
      <c r="Q183" s="3"/>
      <c r="R183" s="11">
        <v>45560</v>
      </c>
      <c r="S183" s="4" t="s">
        <v>68</v>
      </c>
      <c r="T183" s="4" t="s">
        <v>606</v>
      </c>
    </row>
    <row r="184" spans="2:20" x14ac:dyDescent="0.25">
      <c r="B184" s="7">
        <v>141.1</v>
      </c>
      <c r="C184" s="7" t="s">
        <v>21</v>
      </c>
      <c r="D184" s="8" t="s">
        <v>562</v>
      </c>
      <c r="E184" s="8">
        <v>3</v>
      </c>
      <c r="F184" s="7" t="s">
        <v>235</v>
      </c>
      <c r="G184" s="10" t="s">
        <v>563</v>
      </c>
      <c r="H184" s="13" t="s">
        <v>607</v>
      </c>
      <c r="I184" s="45">
        <v>437</v>
      </c>
      <c r="J184" s="13" t="s">
        <v>608</v>
      </c>
      <c r="K184" s="8" t="s">
        <v>57</v>
      </c>
      <c r="L184" s="8" t="s">
        <v>573</v>
      </c>
      <c r="M184" s="8" t="s">
        <v>28</v>
      </c>
      <c r="N184" s="8" t="s">
        <v>29</v>
      </c>
      <c r="O184" s="8" t="s">
        <v>157</v>
      </c>
      <c r="P184" s="8" t="s">
        <v>609</v>
      </c>
      <c r="Q184" s="7"/>
      <c r="R184" s="12" t="s">
        <v>610</v>
      </c>
      <c r="S184" s="8" t="s">
        <v>68</v>
      </c>
      <c r="T184" s="7" t="s">
        <v>606</v>
      </c>
    </row>
    <row r="185" spans="2:20" x14ac:dyDescent="0.25">
      <c r="B185" s="3">
        <v>141.19999999999999</v>
      </c>
      <c r="C185" s="3" t="s">
        <v>21</v>
      </c>
      <c r="D185" s="4" t="s">
        <v>562</v>
      </c>
      <c r="E185" s="4">
        <v>3</v>
      </c>
      <c r="F185" s="3" t="s">
        <v>235</v>
      </c>
      <c r="G185" s="6" t="s">
        <v>563</v>
      </c>
      <c r="H185" s="14" t="s">
        <v>611</v>
      </c>
      <c r="I185" s="46">
        <v>7365.6</v>
      </c>
      <c r="J185" s="14" t="s">
        <v>608</v>
      </c>
      <c r="K185" s="4" t="s">
        <v>57</v>
      </c>
      <c r="L185" s="4" t="s">
        <v>573</v>
      </c>
      <c r="M185" s="4" t="s">
        <v>28</v>
      </c>
      <c r="N185" s="4" t="s">
        <v>29</v>
      </c>
      <c r="O185" s="4" t="s">
        <v>157</v>
      </c>
      <c r="P185" s="4" t="s">
        <v>612</v>
      </c>
      <c r="Q185" s="3" t="s">
        <v>613</v>
      </c>
      <c r="R185" s="11" t="s">
        <v>614</v>
      </c>
      <c r="S185" s="4" t="s">
        <v>68</v>
      </c>
      <c r="T185" s="4" t="s">
        <v>606</v>
      </c>
    </row>
    <row r="186" spans="2:20" x14ac:dyDescent="0.25">
      <c r="B186" s="7">
        <v>142</v>
      </c>
      <c r="C186" s="7" t="s">
        <v>21</v>
      </c>
      <c r="D186" s="8" t="s">
        <v>562</v>
      </c>
      <c r="E186" s="8">
        <v>3</v>
      </c>
      <c r="F186" s="7" t="s">
        <v>370</v>
      </c>
      <c r="G186" s="10" t="s">
        <v>563</v>
      </c>
      <c r="H186" s="13" t="s">
        <v>934</v>
      </c>
      <c r="I186" s="45">
        <v>11006.37</v>
      </c>
      <c r="J186" s="13" t="s">
        <v>615</v>
      </c>
      <c r="K186" s="8" t="s">
        <v>57</v>
      </c>
      <c r="L186" s="8" t="s">
        <v>573</v>
      </c>
      <c r="M186" s="8" t="s">
        <v>28</v>
      </c>
      <c r="N186" s="8" t="s">
        <v>29</v>
      </c>
      <c r="O186" s="8" t="s">
        <v>30</v>
      </c>
      <c r="P186" s="8" t="s">
        <v>616</v>
      </c>
      <c r="Q186" s="7" t="s">
        <v>617</v>
      </c>
      <c r="R186" s="12">
        <v>45500</v>
      </c>
      <c r="S186" s="8" t="s">
        <v>42</v>
      </c>
      <c r="T186" s="7" t="s">
        <v>618</v>
      </c>
    </row>
    <row r="187" spans="2:20" x14ac:dyDescent="0.25">
      <c r="B187" s="3">
        <v>143.1</v>
      </c>
      <c r="C187" s="3" t="s">
        <v>21</v>
      </c>
      <c r="D187" s="4" t="s">
        <v>562</v>
      </c>
      <c r="E187" s="4">
        <v>3</v>
      </c>
      <c r="F187" s="3" t="s">
        <v>235</v>
      </c>
      <c r="G187" s="6" t="s">
        <v>563</v>
      </c>
      <c r="H187" s="14" t="s">
        <v>619</v>
      </c>
      <c r="I187" s="46">
        <v>544.66999999999996</v>
      </c>
      <c r="J187" s="14" t="s">
        <v>620</v>
      </c>
      <c r="K187" s="4" t="s">
        <v>57</v>
      </c>
      <c r="L187" s="4" t="s">
        <v>39</v>
      </c>
      <c r="M187" s="4" t="s">
        <v>28</v>
      </c>
      <c r="N187" s="4" t="s">
        <v>29</v>
      </c>
      <c r="O187" s="4" t="s">
        <v>30</v>
      </c>
      <c r="P187" s="4" t="s">
        <v>621</v>
      </c>
      <c r="Q187" s="3"/>
      <c r="R187" s="11">
        <v>45378</v>
      </c>
      <c r="S187" s="4" t="s">
        <v>33</v>
      </c>
      <c r="T187" s="4" t="s">
        <v>622</v>
      </c>
    </row>
    <row r="188" spans="2:20" x14ac:dyDescent="0.25">
      <c r="B188" s="7">
        <v>143.19999999999999</v>
      </c>
      <c r="C188" s="7" t="s">
        <v>21</v>
      </c>
      <c r="D188" s="8" t="s">
        <v>562</v>
      </c>
      <c r="E188" s="8">
        <v>3</v>
      </c>
      <c r="F188" s="7" t="s">
        <v>235</v>
      </c>
      <c r="G188" s="10" t="s">
        <v>563</v>
      </c>
      <c r="H188" s="13" t="s">
        <v>623</v>
      </c>
      <c r="I188" s="45">
        <f>2300-666+0.15</f>
        <v>1634.15</v>
      </c>
      <c r="J188" s="13" t="s">
        <v>620</v>
      </c>
      <c r="K188" s="8" t="s">
        <v>57</v>
      </c>
      <c r="L188" s="8" t="s">
        <v>39</v>
      </c>
      <c r="M188" s="8" t="s">
        <v>28</v>
      </c>
      <c r="N188" s="8" t="s">
        <v>29</v>
      </c>
      <c r="O188" s="8" t="s">
        <v>30</v>
      </c>
      <c r="P188" s="8" t="s">
        <v>624</v>
      </c>
      <c r="Q188" s="7"/>
      <c r="R188" s="12">
        <v>45378</v>
      </c>
      <c r="S188" s="8" t="s">
        <v>33</v>
      </c>
      <c r="T188" s="7" t="s">
        <v>622</v>
      </c>
    </row>
    <row r="189" spans="2:20" x14ac:dyDescent="0.25">
      <c r="B189" s="3">
        <v>144</v>
      </c>
      <c r="C189" s="3" t="s">
        <v>21</v>
      </c>
      <c r="D189" s="4" t="s">
        <v>562</v>
      </c>
      <c r="E189" s="4">
        <v>3</v>
      </c>
      <c r="F189" s="3" t="s">
        <v>370</v>
      </c>
      <c r="G189" s="6" t="s">
        <v>563</v>
      </c>
      <c r="H189" s="14" t="s">
        <v>935</v>
      </c>
      <c r="I189" s="46">
        <f>312+188</f>
        <v>500</v>
      </c>
      <c r="J189" s="14" t="s">
        <v>625</v>
      </c>
      <c r="K189" s="4" t="s">
        <v>57</v>
      </c>
      <c r="L189" s="4" t="s">
        <v>573</v>
      </c>
      <c r="M189" s="4" t="s">
        <v>28</v>
      </c>
      <c r="N189" s="4" t="s">
        <v>29</v>
      </c>
      <c r="O189" s="4" t="s">
        <v>234</v>
      </c>
      <c r="P189" s="4" t="s">
        <v>907</v>
      </c>
      <c r="Q189" s="3"/>
      <c r="R189" s="11">
        <v>45526</v>
      </c>
      <c r="S189" s="4" t="s">
        <v>33</v>
      </c>
      <c r="T189" s="4" t="s">
        <v>600</v>
      </c>
    </row>
    <row r="190" spans="2:20" x14ac:dyDescent="0.25">
      <c r="B190" s="7"/>
      <c r="C190" s="7"/>
      <c r="D190" s="8"/>
      <c r="E190" s="8"/>
      <c r="F190" s="7"/>
      <c r="G190" s="10"/>
      <c r="H190" s="13" t="s">
        <v>75</v>
      </c>
      <c r="I190" s="45"/>
      <c r="J190" s="13"/>
      <c r="K190" s="8"/>
      <c r="L190" s="8"/>
      <c r="M190" s="8"/>
      <c r="N190" s="8"/>
      <c r="O190" s="8"/>
      <c r="P190" s="8"/>
      <c r="Q190" s="7"/>
      <c r="R190" s="12"/>
      <c r="S190" s="8"/>
      <c r="T190" s="7"/>
    </row>
    <row r="191" spans="2:20" x14ac:dyDescent="0.25">
      <c r="B191" s="3">
        <v>146</v>
      </c>
      <c r="C191" s="3" t="s">
        <v>21</v>
      </c>
      <c r="D191" s="4" t="s">
        <v>562</v>
      </c>
      <c r="E191" s="4">
        <v>3</v>
      </c>
      <c r="F191" s="3" t="s">
        <v>524</v>
      </c>
      <c r="G191" s="6" t="s">
        <v>563</v>
      </c>
      <c r="H191" s="14" t="s">
        <v>936</v>
      </c>
      <c r="I191" s="46">
        <v>52000</v>
      </c>
      <c r="J191" s="14" t="s">
        <v>627</v>
      </c>
      <c r="K191" s="4" t="s">
        <v>57</v>
      </c>
      <c r="L191" s="4" t="s">
        <v>573</v>
      </c>
      <c r="M191" s="4" t="s">
        <v>28</v>
      </c>
      <c r="N191" s="4" t="s">
        <v>29</v>
      </c>
      <c r="O191" s="4" t="s">
        <v>57</v>
      </c>
      <c r="P191" s="4" t="s">
        <v>628</v>
      </c>
      <c r="Q191" s="3" t="s">
        <v>629</v>
      </c>
      <c r="R191" s="11">
        <v>46023</v>
      </c>
      <c r="S191" s="4" t="s">
        <v>68</v>
      </c>
      <c r="T191" s="4" t="s">
        <v>330</v>
      </c>
    </row>
    <row r="192" spans="2:20" x14ac:dyDescent="0.25">
      <c r="B192" s="7">
        <v>147.1</v>
      </c>
      <c r="C192" s="7" t="s">
        <v>21</v>
      </c>
      <c r="D192" s="8" t="s">
        <v>562</v>
      </c>
      <c r="E192" s="8">
        <v>4</v>
      </c>
      <c r="F192" s="7" t="s">
        <v>630</v>
      </c>
      <c r="G192" s="10" t="s">
        <v>563</v>
      </c>
      <c r="H192" s="13" t="s">
        <v>631</v>
      </c>
      <c r="I192" s="122">
        <f>28062-18+4340+457733.4</f>
        <v>490117.4</v>
      </c>
      <c r="J192" s="13" t="s">
        <v>632</v>
      </c>
      <c r="K192" s="8" t="s">
        <v>57</v>
      </c>
      <c r="L192" s="8" t="s">
        <v>39</v>
      </c>
      <c r="M192" s="8" t="s">
        <v>28</v>
      </c>
      <c r="N192" s="8" t="s">
        <v>28</v>
      </c>
      <c r="O192" s="8" t="s">
        <v>57</v>
      </c>
      <c r="P192" s="8" t="s">
        <v>57</v>
      </c>
      <c r="Q192" s="7" t="s">
        <v>57</v>
      </c>
      <c r="R192" s="12">
        <v>46288</v>
      </c>
      <c r="S192" s="8" t="s">
        <v>68</v>
      </c>
      <c r="T192" s="7" t="s">
        <v>884</v>
      </c>
    </row>
    <row r="193" spans="2:20" x14ac:dyDescent="0.25">
      <c r="B193" s="3">
        <v>147.19999999999999</v>
      </c>
      <c r="C193" s="3" t="s">
        <v>21</v>
      </c>
      <c r="D193" s="4" t="s">
        <v>562</v>
      </c>
      <c r="E193" s="4">
        <v>4</v>
      </c>
      <c r="F193" s="3" t="s">
        <v>630</v>
      </c>
      <c r="G193" s="6" t="s">
        <v>563</v>
      </c>
      <c r="H193" s="14" t="s">
        <v>633</v>
      </c>
      <c r="I193" s="46">
        <f>7938-4340</f>
        <v>3598</v>
      </c>
      <c r="J193" s="14" t="s">
        <v>632</v>
      </c>
      <c r="K193" s="4" t="s">
        <v>57</v>
      </c>
      <c r="L193" s="4" t="s">
        <v>39</v>
      </c>
      <c r="M193" s="4" t="s">
        <v>29</v>
      </c>
      <c r="N193" s="4" t="s">
        <v>28</v>
      </c>
      <c r="O193" s="4" t="s">
        <v>157</v>
      </c>
      <c r="P193" s="4" t="s">
        <v>634</v>
      </c>
      <c r="Q193" s="3" t="s">
        <v>57</v>
      </c>
      <c r="R193" s="11">
        <v>45473</v>
      </c>
      <c r="S193" s="4" t="s">
        <v>68</v>
      </c>
      <c r="T193" s="4" t="s">
        <v>885</v>
      </c>
    </row>
    <row r="194" spans="2:20" x14ac:dyDescent="0.25">
      <c r="B194" s="32">
        <v>148</v>
      </c>
      <c r="C194" s="32" t="s">
        <v>21</v>
      </c>
      <c r="D194" s="33" t="s">
        <v>337</v>
      </c>
      <c r="E194" s="33">
        <v>3</v>
      </c>
      <c r="F194" s="32" t="s">
        <v>370</v>
      </c>
      <c r="G194" s="34" t="s">
        <v>339</v>
      </c>
      <c r="H194" s="35" t="s">
        <v>635</v>
      </c>
      <c r="I194" s="36">
        <f>111680</f>
        <v>111680</v>
      </c>
      <c r="J194" s="35" t="s">
        <v>636</v>
      </c>
      <c r="K194" s="33" t="s">
        <v>57</v>
      </c>
      <c r="L194" s="33" t="s">
        <v>27</v>
      </c>
      <c r="M194" s="33" t="s">
        <v>29</v>
      </c>
      <c r="N194" s="33" t="s">
        <v>28</v>
      </c>
      <c r="O194" s="33" t="s">
        <v>93</v>
      </c>
      <c r="P194" s="33" t="s">
        <v>637</v>
      </c>
      <c r="Q194" s="32" t="s">
        <v>638</v>
      </c>
      <c r="R194" s="37">
        <v>45453</v>
      </c>
      <c r="S194" s="33" t="s">
        <v>33</v>
      </c>
      <c r="T194" s="33" t="s">
        <v>639</v>
      </c>
    </row>
    <row r="195" spans="2:20" x14ac:dyDescent="0.25">
      <c r="B195" s="38">
        <v>149</v>
      </c>
      <c r="C195" s="38" t="s">
        <v>21</v>
      </c>
      <c r="D195" s="39" t="s">
        <v>337</v>
      </c>
      <c r="E195" s="39">
        <v>4</v>
      </c>
      <c r="F195" s="38" t="s">
        <v>640</v>
      </c>
      <c r="G195" s="40" t="s">
        <v>339</v>
      </c>
      <c r="H195" s="41" t="s">
        <v>641</v>
      </c>
      <c r="I195" s="42">
        <f>1025069.4</f>
        <v>1025069.4</v>
      </c>
      <c r="J195" s="41" t="s">
        <v>642</v>
      </c>
      <c r="K195" s="39" t="s">
        <v>57</v>
      </c>
      <c r="L195" s="39" t="s">
        <v>27</v>
      </c>
      <c r="M195" s="39" t="s">
        <v>28</v>
      </c>
      <c r="N195" s="39" t="s">
        <v>28</v>
      </c>
      <c r="O195" s="39" t="s">
        <v>93</v>
      </c>
      <c r="P195" s="39" t="s">
        <v>643</v>
      </c>
      <c r="Q195" s="39" t="s">
        <v>644</v>
      </c>
      <c r="R195" s="43">
        <v>45646</v>
      </c>
      <c r="S195" s="39" t="s">
        <v>68</v>
      </c>
      <c r="T195" s="39" t="s">
        <v>384</v>
      </c>
    </row>
    <row r="196" spans="2:20" x14ac:dyDescent="0.25">
      <c r="B196" s="7"/>
      <c r="C196" s="7"/>
      <c r="D196" s="8"/>
      <c r="E196" s="8"/>
      <c r="F196" s="7"/>
      <c r="G196" s="10"/>
      <c r="H196" s="13" t="s">
        <v>75</v>
      </c>
      <c r="I196" s="45"/>
      <c r="J196" s="13"/>
      <c r="K196" s="8"/>
      <c r="L196" s="8"/>
      <c r="M196" s="8"/>
      <c r="N196" s="8"/>
      <c r="O196" s="8"/>
      <c r="P196" s="8"/>
      <c r="Q196" s="7"/>
      <c r="R196" s="12"/>
      <c r="S196" s="8"/>
      <c r="T196" s="7"/>
    </row>
    <row r="197" spans="2:20" x14ac:dyDescent="0.25">
      <c r="B197" s="3">
        <v>151</v>
      </c>
      <c r="C197" s="3" t="s">
        <v>21</v>
      </c>
      <c r="D197" s="4" t="s">
        <v>22</v>
      </c>
      <c r="E197" s="4">
        <v>3</v>
      </c>
      <c r="F197" s="3" t="s">
        <v>646</v>
      </c>
      <c r="G197" s="6" t="s">
        <v>24</v>
      </c>
      <c r="H197" s="14" t="s">
        <v>647</v>
      </c>
      <c r="I197" s="103">
        <f>150000+150396+72004-175000-8596.59-15780.84</f>
        <v>173022.57</v>
      </c>
      <c r="J197" s="14" t="s">
        <v>648</v>
      </c>
      <c r="K197" s="4" t="s">
        <v>130</v>
      </c>
      <c r="L197" s="4" t="s">
        <v>39</v>
      </c>
      <c r="M197" s="4" t="s">
        <v>29</v>
      </c>
      <c r="N197" s="4" t="s">
        <v>28</v>
      </c>
      <c r="O197" s="4" t="s">
        <v>93</v>
      </c>
      <c r="P197" s="4" t="s">
        <v>649</v>
      </c>
      <c r="Q197" s="3"/>
      <c r="R197" s="11">
        <v>45323</v>
      </c>
      <c r="S197" s="4" t="s">
        <v>33</v>
      </c>
      <c r="T197" s="4" t="s">
        <v>136</v>
      </c>
    </row>
    <row r="198" spans="2:20" x14ac:dyDescent="0.25">
      <c r="B198" s="7">
        <v>152</v>
      </c>
      <c r="C198" s="7" t="s">
        <v>21</v>
      </c>
      <c r="D198" s="8" t="s">
        <v>22</v>
      </c>
      <c r="E198" s="8">
        <v>3</v>
      </c>
      <c r="F198" s="7" t="s">
        <v>650</v>
      </c>
      <c r="G198" s="10" t="s">
        <v>24</v>
      </c>
      <c r="H198" s="13" t="s">
        <v>651</v>
      </c>
      <c r="I198" s="45">
        <f>3248.8+702.91+889</f>
        <v>4840.71</v>
      </c>
      <c r="J198" s="13" t="s">
        <v>652</v>
      </c>
      <c r="K198" s="8" t="s">
        <v>111</v>
      </c>
      <c r="L198" s="8" t="s">
        <v>39</v>
      </c>
      <c r="M198" s="8" t="s">
        <v>29</v>
      </c>
      <c r="N198" s="8" t="s">
        <v>28</v>
      </c>
      <c r="O198" s="8" t="s">
        <v>157</v>
      </c>
      <c r="P198" s="8" t="s">
        <v>653</v>
      </c>
      <c r="Q198" s="7" t="s">
        <v>654</v>
      </c>
      <c r="R198" s="12">
        <v>45322</v>
      </c>
      <c r="S198" s="8" t="s">
        <v>33</v>
      </c>
      <c r="T198" s="7" t="s">
        <v>888</v>
      </c>
    </row>
    <row r="199" spans="2:20" x14ac:dyDescent="0.25">
      <c r="B199" s="87">
        <v>153</v>
      </c>
      <c r="C199" s="87" t="s">
        <v>21</v>
      </c>
      <c r="D199" s="88" t="s">
        <v>655</v>
      </c>
      <c r="E199" s="88">
        <v>3</v>
      </c>
      <c r="F199" s="87" t="s">
        <v>656</v>
      </c>
      <c r="G199" s="89" t="s">
        <v>339</v>
      </c>
      <c r="H199" s="90" t="s">
        <v>657</v>
      </c>
      <c r="I199" s="101">
        <v>679049.1</v>
      </c>
      <c r="J199" s="90" t="s">
        <v>658</v>
      </c>
      <c r="K199" s="88" t="s">
        <v>57</v>
      </c>
      <c r="L199" s="88" t="s">
        <v>645</v>
      </c>
      <c r="M199" s="88" t="s">
        <v>28</v>
      </c>
      <c r="N199" s="88" t="s">
        <v>29</v>
      </c>
      <c r="O199" s="88" t="s">
        <v>57</v>
      </c>
      <c r="P199" s="88" t="s">
        <v>659</v>
      </c>
      <c r="Q199" s="87"/>
      <c r="R199" s="91" t="s">
        <v>57</v>
      </c>
      <c r="S199" s="88" t="s">
        <v>57</v>
      </c>
      <c r="T199" s="88"/>
    </row>
    <row r="200" spans="2:20" x14ac:dyDescent="0.25">
      <c r="B200" s="7">
        <v>154</v>
      </c>
      <c r="C200" s="7" t="s">
        <v>21</v>
      </c>
      <c r="D200" s="8" t="s">
        <v>22</v>
      </c>
      <c r="E200" s="8">
        <v>3</v>
      </c>
      <c r="F200" s="7" t="s">
        <v>660</v>
      </c>
      <c r="G200" s="10" t="s">
        <v>24</v>
      </c>
      <c r="H200" s="13" t="s">
        <v>661</v>
      </c>
      <c r="I200" s="45">
        <v>10146</v>
      </c>
      <c r="J200" s="13" t="s">
        <v>662</v>
      </c>
      <c r="K200" s="8" t="s">
        <v>130</v>
      </c>
      <c r="L200" s="8" t="s">
        <v>39</v>
      </c>
      <c r="M200" s="8" t="s">
        <v>28</v>
      </c>
      <c r="N200" s="8" t="s">
        <v>29</v>
      </c>
      <c r="O200" s="8" t="s">
        <v>157</v>
      </c>
      <c r="P200" s="8" t="s">
        <v>663</v>
      </c>
      <c r="Q200" s="7" t="s">
        <v>664</v>
      </c>
      <c r="R200" s="12">
        <v>45322</v>
      </c>
      <c r="S200" s="8" t="s">
        <v>33</v>
      </c>
      <c r="T200" s="7" t="s">
        <v>890</v>
      </c>
    </row>
    <row r="201" spans="2:20" x14ac:dyDescent="0.25">
      <c r="B201" s="38">
        <v>155</v>
      </c>
      <c r="C201" s="38" t="s">
        <v>21</v>
      </c>
      <c r="D201" s="39" t="s">
        <v>337</v>
      </c>
      <c r="E201" s="39">
        <v>3</v>
      </c>
      <c r="F201" s="38" t="s">
        <v>400</v>
      </c>
      <c r="G201" s="40" t="s">
        <v>339</v>
      </c>
      <c r="H201" s="41" t="s">
        <v>665</v>
      </c>
      <c r="I201" s="42">
        <v>22266.86</v>
      </c>
      <c r="J201" s="41" t="s">
        <v>461</v>
      </c>
      <c r="K201" s="39" t="s">
        <v>57</v>
      </c>
      <c r="L201" s="39" t="s">
        <v>39</v>
      </c>
      <c r="M201" s="39" t="s">
        <v>28</v>
      </c>
      <c r="N201" s="39" t="s">
        <v>29</v>
      </c>
      <c r="O201" s="39" t="s">
        <v>48</v>
      </c>
      <c r="P201" s="39" t="s">
        <v>666</v>
      </c>
      <c r="Q201" s="39" t="s">
        <v>667</v>
      </c>
      <c r="R201" s="43">
        <v>44896</v>
      </c>
      <c r="S201" s="39" t="s">
        <v>33</v>
      </c>
      <c r="T201" s="39" t="s">
        <v>462</v>
      </c>
    </row>
    <row r="202" spans="2:20" x14ac:dyDescent="0.25">
      <c r="B202" s="32">
        <v>156</v>
      </c>
      <c r="C202" s="32" t="s">
        <v>21</v>
      </c>
      <c r="D202" s="33" t="s">
        <v>337</v>
      </c>
      <c r="E202" s="33">
        <v>3</v>
      </c>
      <c r="F202" s="32" t="s">
        <v>364</v>
      </c>
      <c r="G202" s="34" t="s">
        <v>339</v>
      </c>
      <c r="H202" s="35" t="s">
        <v>668</v>
      </c>
      <c r="I202" s="125">
        <f>81333.33+16266.63</f>
        <v>97599.96</v>
      </c>
      <c r="J202" s="35" t="s">
        <v>438</v>
      </c>
      <c r="K202" s="33" t="s">
        <v>57</v>
      </c>
      <c r="L202" s="33" t="s">
        <v>27</v>
      </c>
      <c r="M202" s="33" t="s">
        <v>28</v>
      </c>
      <c r="N202" s="33" t="s">
        <v>29</v>
      </c>
      <c r="O202" s="33" t="s">
        <v>48</v>
      </c>
      <c r="P202" s="33" t="s">
        <v>669</v>
      </c>
      <c r="Q202" s="32" t="s">
        <v>670</v>
      </c>
      <c r="R202" s="37">
        <v>44915</v>
      </c>
      <c r="S202" s="33" t="s">
        <v>68</v>
      </c>
      <c r="T202" s="33" t="s">
        <v>384</v>
      </c>
    </row>
    <row r="203" spans="2:20" x14ac:dyDescent="0.25">
      <c r="B203" s="38">
        <v>157</v>
      </c>
      <c r="C203" s="38" t="s">
        <v>21</v>
      </c>
      <c r="D203" s="39" t="s">
        <v>337</v>
      </c>
      <c r="E203" s="39">
        <v>3</v>
      </c>
      <c r="F203" s="38" t="s">
        <v>364</v>
      </c>
      <c r="G203" s="40" t="s">
        <v>339</v>
      </c>
      <c r="H203" s="41" t="s">
        <v>671</v>
      </c>
      <c r="I203" s="42">
        <f>31309.84+6145.52</f>
        <v>37455.360000000001</v>
      </c>
      <c r="J203" s="41" t="s">
        <v>672</v>
      </c>
      <c r="K203" s="39" t="s">
        <v>57</v>
      </c>
      <c r="L203" s="39" t="s">
        <v>645</v>
      </c>
      <c r="M203" s="39" t="s">
        <v>28</v>
      </c>
      <c r="N203" s="39" t="s">
        <v>29</v>
      </c>
      <c r="O203" s="39" t="s">
        <v>48</v>
      </c>
      <c r="P203" s="39" t="s">
        <v>673</v>
      </c>
      <c r="Q203" s="39" t="s">
        <v>674</v>
      </c>
      <c r="R203" s="43" t="s">
        <v>57</v>
      </c>
      <c r="S203" s="39" t="s">
        <v>33</v>
      </c>
      <c r="T203" s="39" t="s">
        <v>358</v>
      </c>
    </row>
    <row r="204" spans="2:20" x14ac:dyDescent="0.25">
      <c r="B204" s="32">
        <v>158</v>
      </c>
      <c r="C204" s="32" t="s">
        <v>21</v>
      </c>
      <c r="D204" s="33" t="s">
        <v>485</v>
      </c>
      <c r="E204" s="33">
        <v>3</v>
      </c>
      <c r="F204" s="32" t="s">
        <v>338</v>
      </c>
      <c r="G204" s="34" t="s">
        <v>339</v>
      </c>
      <c r="H204" s="35" t="s">
        <v>675</v>
      </c>
      <c r="I204" s="125">
        <f>1534102.74</f>
        <v>1534102.74</v>
      </c>
      <c r="J204" s="35" t="s">
        <v>486</v>
      </c>
      <c r="K204" s="33" t="s">
        <v>57</v>
      </c>
      <c r="L204" s="33" t="s">
        <v>342</v>
      </c>
      <c r="M204" s="33" t="s">
        <v>28</v>
      </c>
      <c r="N204" s="33" t="s">
        <v>29</v>
      </c>
      <c r="O204" s="33" t="s">
        <v>48</v>
      </c>
      <c r="P204" s="33" t="s">
        <v>676</v>
      </c>
      <c r="Q204" s="32" t="s">
        <v>677</v>
      </c>
      <c r="R204" s="37" t="s">
        <v>57</v>
      </c>
      <c r="S204" s="33" t="s">
        <v>42</v>
      </c>
      <c r="T204" s="33" t="s">
        <v>487</v>
      </c>
    </row>
    <row r="205" spans="2:20" x14ac:dyDescent="0.25">
      <c r="B205" s="3">
        <v>159.1</v>
      </c>
      <c r="C205" s="3" t="s">
        <v>21</v>
      </c>
      <c r="D205" s="4" t="s">
        <v>22</v>
      </c>
      <c r="E205" s="4">
        <v>3</v>
      </c>
      <c r="F205" s="3" t="s">
        <v>646</v>
      </c>
      <c r="G205" s="6" t="s">
        <v>24</v>
      </c>
      <c r="H205" s="14" t="s">
        <v>678</v>
      </c>
      <c r="I205" s="46">
        <f>177151.89-12888</f>
        <v>164263.89000000001</v>
      </c>
      <c r="J205" s="14" t="s">
        <v>679</v>
      </c>
      <c r="K205" s="4" t="s">
        <v>130</v>
      </c>
      <c r="L205" s="4" t="s">
        <v>39</v>
      </c>
      <c r="M205" s="4" t="s">
        <v>29</v>
      </c>
      <c r="N205" s="4" t="s">
        <v>28</v>
      </c>
      <c r="O205" s="4" t="s">
        <v>93</v>
      </c>
      <c r="P205" s="4" t="s">
        <v>680</v>
      </c>
      <c r="Q205" s="3"/>
      <c r="R205" s="11">
        <v>45323</v>
      </c>
      <c r="S205" s="4" t="s">
        <v>33</v>
      </c>
      <c r="T205" s="4" t="s">
        <v>136</v>
      </c>
    </row>
    <row r="206" spans="2:20" x14ac:dyDescent="0.25">
      <c r="B206" s="7">
        <v>159.19999999999999</v>
      </c>
      <c r="C206" s="7" t="s">
        <v>21</v>
      </c>
      <c r="D206" s="8" t="s">
        <v>22</v>
      </c>
      <c r="E206" s="8">
        <v>3</v>
      </c>
      <c r="F206" s="7"/>
      <c r="G206" s="10" t="s">
        <v>24</v>
      </c>
      <c r="H206" s="13" t="s">
        <v>681</v>
      </c>
      <c r="I206" s="45">
        <f>200000+175000+9000</f>
        <v>384000</v>
      </c>
      <c r="J206" s="13" t="s">
        <v>679</v>
      </c>
      <c r="K206" s="8" t="s">
        <v>130</v>
      </c>
      <c r="L206" s="8" t="s">
        <v>39</v>
      </c>
      <c r="M206" s="8" t="s">
        <v>29</v>
      </c>
      <c r="N206" s="8" t="s">
        <v>28</v>
      </c>
      <c r="O206" s="8" t="s">
        <v>93</v>
      </c>
      <c r="P206" s="8" t="s">
        <v>682</v>
      </c>
      <c r="Q206" s="8" t="s">
        <v>963</v>
      </c>
      <c r="R206" s="12">
        <v>45474</v>
      </c>
      <c r="S206" s="8" t="s">
        <v>33</v>
      </c>
      <c r="T206" s="7" t="s">
        <v>136</v>
      </c>
    </row>
    <row r="207" spans="2:20" x14ac:dyDescent="0.25">
      <c r="B207" s="38">
        <v>160</v>
      </c>
      <c r="C207" s="38" t="s">
        <v>21</v>
      </c>
      <c r="D207" s="39" t="s">
        <v>337</v>
      </c>
      <c r="E207" s="39">
        <v>4</v>
      </c>
      <c r="F207" s="38"/>
      <c r="G207" s="40" t="s">
        <v>339</v>
      </c>
      <c r="H207" s="41" t="s">
        <v>683</v>
      </c>
      <c r="I207" s="42">
        <v>42200</v>
      </c>
      <c r="J207" s="41" t="s">
        <v>684</v>
      </c>
      <c r="K207" s="39" t="s">
        <v>57</v>
      </c>
      <c r="L207" s="39" t="s">
        <v>27</v>
      </c>
      <c r="M207" s="39" t="s">
        <v>29</v>
      </c>
      <c r="N207" s="39" t="s">
        <v>28</v>
      </c>
      <c r="O207" s="39" t="s">
        <v>157</v>
      </c>
      <c r="P207" s="39" t="s">
        <v>685</v>
      </c>
      <c r="Q207" s="39" t="s">
        <v>686</v>
      </c>
      <c r="R207" s="43">
        <v>45311</v>
      </c>
      <c r="S207" s="39" t="s">
        <v>33</v>
      </c>
      <c r="T207" s="39" t="s">
        <v>883</v>
      </c>
    </row>
    <row r="208" spans="2:20" x14ac:dyDescent="0.25">
      <c r="B208" s="7">
        <v>161</v>
      </c>
      <c r="C208" s="7" t="s">
        <v>21</v>
      </c>
      <c r="D208" s="8" t="s">
        <v>22</v>
      </c>
      <c r="E208" s="8">
        <v>3</v>
      </c>
      <c r="F208" s="7" t="s">
        <v>114</v>
      </c>
      <c r="G208" s="10" t="s">
        <v>24</v>
      </c>
      <c r="H208" s="13" t="s">
        <v>687</v>
      </c>
      <c r="I208" s="45">
        <f>23057.58+5526.804+7911.65+13408.766</f>
        <v>49904.800000000003</v>
      </c>
      <c r="J208" s="13" t="s">
        <v>652</v>
      </c>
      <c r="K208" s="8" t="s">
        <v>111</v>
      </c>
      <c r="L208" s="8" t="s">
        <v>39</v>
      </c>
      <c r="M208" s="8" t="s">
        <v>29</v>
      </c>
      <c r="N208" s="8" t="s">
        <v>28</v>
      </c>
      <c r="O208" s="8" t="s">
        <v>157</v>
      </c>
      <c r="P208" s="8" t="s">
        <v>688</v>
      </c>
      <c r="Q208" s="7" t="s">
        <v>689</v>
      </c>
      <c r="R208" s="12">
        <v>45382</v>
      </c>
      <c r="S208" s="8" t="s">
        <v>33</v>
      </c>
      <c r="T208" s="7" t="s">
        <v>891</v>
      </c>
    </row>
    <row r="209" spans="2:20" x14ac:dyDescent="0.25">
      <c r="B209" s="3">
        <v>162</v>
      </c>
      <c r="C209" s="3" t="s">
        <v>21</v>
      </c>
      <c r="D209" s="4" t="s">
        <v>22</v>
      </c>
      <c r="E209" s="4">
        <v>3</v>
      </c>
      <c r="F209" s="3" t="s">
        <v>690</v>
      </c>
      <c r="G209" s="6" t="s">
        <v>24</v>
      </c>
      <c r="H209" s="14" t="s">
        <v>691</v>
      </c>
      <c r="I209" s="46">
        <v>2515</v>
      </c>
      <c r="J209" s="14"/>
      <c r="K209" s="4" t="s">
        <v>243</v>
      </c>
      <c r="L209" s="4" t="s">
        <v>39</v>
      </c>
      <c r="M209" s="4" t="s">
        <v>29</v>
      </c>
      <c r="N209" s="4" t="s">
        <v>28</v>
      </c>
      <c r="O209" s="4" t="s">
        <v>48</v>
      </c>
      <c r="P209" s="4" t="s">
        <v>692</v>
      </c>
      <c r="Q209" s="3"/>
      <c r="R209" s="11"/>
      <c r="S209" s="4" t="s">
        <v>33</v>
      </c>
      <c r="T209" s="4" t="s">
        <v>892</v>
      </c>
    </row>
    <row r="210" spans="2:20" x14ac:dyDescent="0.25">
      <c r="B210" s="32">
        <v>163</v>
      </c>
      <c r="C210" s="32" t="s">
        <v>21</v>
      </c>
      <c r="D210" s="33" t="s">
        <v>337</v>
      </c>
      <c r="E210" s="33">
        <v>4</v>
      </c>
      <c r="F210" s="32"/>
      <c r="G210" s="34" t="s">
        <v>339</v>
      </c>
      <c r="H210" s="35" t="s">
        <v>693</v>
      </c>
      <c r="I210" s="36">
        <f>353956.75+54193.25</f>
        <v>408150</v>
      </c>
      <c r="J210" s="35" t="s">
        <v>694</v>
      </c>
      <c r="K210" s="33" t="s">
        <v>57</v>
      </c>
      <c r="L210" s="33" t="s">
        <v>27</v>
      </c>
      <c r="M210" s="33" t="s">
        <v>29</v>
      </c>
      <c r="N210" s="33" t="s">
        <v>28</v>
      </c>
      <c r="O210" s="96" t="s">
        <v>93</v>
      </c>
      <c r="P210" s="33" t="s">
        <v>695</v>
      </c>
      <c r="Q210" s="32"/>
      <c r="R210" s="37">
        <v>45463</v>
      </c>
      <c r="S210" s="33" t="s">
        <v>33</v>
      </c>
      <c r="T210" s="33" t="s">
        <v>893</v>
      </c>
    </row>
    <row r="211" spans="2:20" x14ac:dyDescent="0.25">
      <c r="B211" s="3">
        <v>164</v>
      </c>
      <c r="C211" s="3" t="s">
        <v>21</v>
      </c>
      <c r="D211" s="4" t="s">
        <v>518</v>
      </c>
      <c r="E211" s="4">
        <v>3</v>
      </c>
      <c r="F211" s="3" t="s">
        <v>235</v>
      </c>
      <c r="G211" s="6" t="s">
        <v>519</v>
      </c>
      <c r="H211" s="14" t="s">
        <v>696</v>
      </c>
      <c r="I211" s="46">
        <v>30000</v>
      </c>
      <c r="J211" s="14" t="s">
        <v>697</v>
      </c>
      <c r="K211" s="4" t="s">
        <v>57</v>
      </c>
      <c r="L211" s="4" t="s">
        <v>521</v>
      </c>
      <c r="M211" s="4" t="s">
        <v>29</v>
      </c>
      <c r="N211" s="4" t="s">
        <v>28</v>
      </c>
      <c r="O211" s="4" t="s">
        <v>157</v>
      </c>
      <c r="P211" s="4" t="s">
        <v>698</v>
      </c>
      <c r="Q211" s="3"/>
      <c r="R211" s="11">
        <v>45474</v>
      </c>
      <c r="S211" s="4" t="s">
        <v>68</v>
      </c>
      <c r="T211" s="4" t="s">
        <v>523</v>
      </c>
    </row>
    <row r="212" spans="2:20" x14ac:dyDescent="0.25">
      <c r="B212" s="7">
        <v>165</v>
      </c>
      <c r="C212" s="7" t="s">
        <v>21</v>
      </c>
      <c r="D212" s="8" t="s">
        <v>518</v>
      </c>
      <c r="E212" s="8">
        <v>3</v>
      </c>
      <c r="F212" s="7" t="s">
        <v>530</v>
      </c>
      <c r="G212" s="10" t="s">
        <v>519</v>
      </c>
      <c r="H212" s="13" t="s">
        <v>699</v>
      </c>
      <c r="I212" s="142">
        <v>515846.95</v>
      </c>
      <c r="J212" s="13" t="s">
        <v>532</v>
      </c>
      <c r="K212" s="8" t="s">
        <v>57</v>
      </c>
      <c r="L212" s="8" t="s">
        <v>521</v>
      </c>
      <c r="M212" s="8" t="s">
        <v>28</v>
      </c>
      <c r="N212" s="8" t="s">
        <v>28</v>
      </c>
      <c r="O212" s="8" t="s">
        <v>157</v>
      </c>
      <c r="P212" s="96" t="s">
        <v>1070</v>
      </c>
      <c r="Q212" s="7"/>
      <c r="R212" s="12" t="s">
        <v>57</v>
      </c>
      <c r="S212" s="8" t="s">
        <v>42</v>
      </c>
      <c r="T212" s="7" t="s">
        <v>535</v>
      </c>
    </row>
    <row r="213" spans="2:20" x14ac:dyDescent="0.25">
      <c r="B213" s="3">
        <v>166</v>
      </c>
      <c r="C213" s="3" t="s">
        <v>21</v>
      </c>
      <c r="D213" s="4" t="s">
        <v>22</v>
      </c>
      <c r="E213" s="4">
        <v>4</v>
      </c>
      <c r="F213" s="3" t="s">
        <v>700</v>
      </c>
      <c r="G213" s="6" t="s">
        <v>24</v>
      </c>
      <c r="H213" s="14" t="s">
        <v>701</v>
      </c>
      <c r="I213" s="46">
        <v>17556.86</v>
      </c>
      <c r="J213" s="14" t="s">
        <v>702</v>
      </c>
      <c r="K213" s="4" t="s">
        <v>111</v>
      </c>
      <c r="L213" s="4" t="s">
        <v>39</v>
      </c>
      <c r="M213" s="4" t="s">
        <v>29</v>
      </c>
      <c r="N213" s="4" t="s">
        <v>28</v>
      </c>
      <c r="O213" s="4" t="s">
        <v>157</v>
      </c>
      <c r="P213" s="4" t="s">
        <v>703</v>
      </c>
      <c r="Q213" s="3" t="s">
        <v>704</v>
      </c>
      <c r="R213" s="11">
        <v>45566</v>
      </c>
      <c r="S213" s="4" t="s">
        <v>33</v>
      </c>
      <c r="T213" s="4" t="s">
        <v>705</v>
      </c>
    </row>
    <row r="214" spans="2:20" x14ac:dyDescent="0.25">
      <c r="B214" s="7">
        <v>167</v>
      </c>
      <c r="C214" s="7" t="s">
        <v>21</v>
      </c>
      <c r="D214" s="8" t="s">
        <v>22</v>
      </c>
      <c r="E214" s="8">
        <v>4</v>
      </c>
      <c r="F214" s="7"/>
      <c r="G214" s="10" t="s">
        <v>24</v>
      </c>
      <c r="H214" s="13" t="s">
        <v>706</v>
      </c>
      <c r="I214" s="122">
        <f>30000+12094+24906+11000</f>
        <v>78000</v>
      </c>
      <c r="J214" s="13"/>
      <c r="K214" s="8" t="s">
        <v>190</v>
      </c>
      <c r="L214" s="8" t="s">
        <v>39</v>
      </c>
      <c r="M214" s="8" t="s">
        <v>29</v>
      </c>
      <c r="N214" s="8" t="s">
        <v>28</v>
      </c>
      <c r="O214" s="8" t="s">
        <v>93</v>
      </c>
      <c r="P214" s="8" t="s">
        <v>707</v>
      </c>
      <c r="Q214" s="7"/>
      <c r="R214" s="12">
        <v>45657</v>
      </c>
      <c r="S214" s="8" t="s">
        <v>33</v>
      </c>
      <c r="T214" s="7" t="s">
        <v>896</v>
      </c>
    </row>
    <row r="215" spans="2:20" x14ac:dyDescent="0.25">
      <c r="B215" s="3">
        <v>168</v>
      </c>
      <c r="C215" s="3" t="s">
        <v>21</v>
      </c>
      <c r="D215" s="4" t="s">
        <v>22</v>
      </c>
      <c r="E215" s="4">
        <v>3</v>
      </c>
      <c r="F215" s="3" t="s">
        <v>961</v>
      </c>
      <c r="G215" s="6" t="s">
        <v>24</v>
      </c>
      <c r="H215" s="14" t="s">
        <v>708</v>
      </c>
      <c r="I215" s="46">
        <v>3728.5</v>
      </c>
      <c r="J215" s="14" t="s">
        <v>709</v>
      </c>
      <c r="K215" s="4" t="s">
        <v>130</v>
      </c>
      <c r="L215" s="4" t="s">
        <v>39</v>
      </c>
      <c r="M215" s="4" t="s">
        <v>29</v>
      </c>
      <c r="N215" s="4" t="s">
        <v>28</v>
      </c>
      <c r="O215" s="4" t="s">
        <v>157</v>
      </c>
      <c r="P215" s="4" t="s">
        <v>710</v>
      </c>
      <c r="Q215" s="3" t="s">
        <v>862</v>
      </c>
      <c r="R215" s="11">
        <v>45383</v>
      </c>
      <c r="S215" s="4" t="s">
        <v>33</v>
      </c>
      <c r="T215" s="4" t="s">
        <v>711</v>
      </c>
    </row>
    <row r="216" spans="2:20" x14ac:dyDescent="0.25">
      <c r="B216" s="7">
        <v>169</v>
      </c>
      <c r="C216" s="7" t="s">
        <v>21</v>
      </c>
      <c r="D216" s="8" t="s">
        <v>22</v>
      </c>
      <c r="E216" s="8">
        <v>3</v>
      </c>
      <c r="F216" s="7" t="s">
        <v>530</v>
      </c>
      <c r="G216" s="10" t="s">
        <v>24</v>
      </c>
      <c r="H216" s="13" t="s">
        <v>712</v>
      </c>
      <c r="I216" s="45">
        <v>2574</v>
      </c>
      <c r="J216" s="13" t="s">
        <v>713</v>
      </c>
      <c r="K216" s="8" t="s">
        <v>130</v>
      </c>
      <c r="L216" s="8" t="s">
        <v>39</v>
      </c>
      <c r="M216" s="8" t="s">
        <v>29</v>
      </c>
      <c r="N216" s="8" t="s">
        <v>28</v>
      </c>
      <c r="O216" s="8" t="s">
        <v>157</v>
      </c>
      <c r="P216" s="8" t="s">
        <v>714</v>
      </c>
      <c r="Q216" s="7" t="s">
        <v>857</v>
      </c>
      <c r="R216" s="12">
        <v>45432</v>
      </c>
      <c r="S216" s="8" t="s">
        <v>33</v>
      </c>
      <c r="T216" s="7" t="s">
        <v>715</v>
      </c>
    </row>
    <row r="217" spans="2:20" x14ac:dyDescent="0.25">
      <c r="B217" s="38">
        <v>170</v>
      </c>
      <c r="C217" s="38" t="s">
        <v>21</v>
      </c>
      <c r="D217" s="39" t="s">
        <v>337</v>
      </c>
      <c r="E217" s="39">
        <v>3</v>
      </c>
      <c r="F217" s="38"/>
      <c r="G217" s="40" t="s">
        <v>339</v>
      </c>
      <c r="H217" s="41" t="s">
        <v>716</v>
      </c>
      <c r="I217" s="42">
        <f>25000+14645.54+55384.85</f>
        <v>95030.39</v>
      </c>
      <c r="J217" s="41" t="s">
        <v>717</v>
      </c>
      <c r="K217" s="39" t="s">
        <v>57</v>
      </c>
      <c r="L217" s="39" t="s">
        <v>27</v>
      </c>
      <c r="M217" s="39" t="s">
        <v>29</v>
      </c>
      <c r="N217" s="39" t="s">
        <v>28</v>
      </c>
      <c r="O217" s="96" t="s">
        <v>93</v>
      </c>
      <c r="P217" s="39" t="s">
        <v>718</v>
      </c>
      <c r="Q217" s="39" t="s">
        <v>719</v>
      </c>
      <c r="R217" s="43">
        <v>45585</v>
      </c>
      <c r="S217" s="39" t="s">
        <v>33</v>
      </c>
      <c r="T217" s="39" t="s">
        <v>720</v>
      </c>
    </row>
    <row r="218" spans="2:20" x14ac:dyDescent="0.25">
      <c r="B218" s="32">
        <v>171</v>
      </c>
      <c r="C218" s="32" t="s">
        <v>21</v>
      </c>
      <c r="D218" s="33" t="s">
        <v>337</v>
      </c>
      <c r="E218" s="33">
        <v>4</v>
      </c>
      <c r="F218" s="32"/>
      <c r="G218" s="34" t="s">
        <v>339</v>
      </c>
      <c r="H218" s="35" t="s">
        <v>721</v>
      </c>
      <c r="I218" s="36">
        <f>5800000-198897</f>
        <v>5601103</v>
      </c>
      <c r="J218" s="35" t="s">
        <v>722</v>
      </c>
      <c r="K218" s="33" t="s">
        <v>57</v>
      </c>
      <c r="L218" s="33" t="s">
        <v>27</v>
      </c>
      <c r="M218" s="33" t="s">
        <v>29</v>
      </c>
      <c r="N218" s="33" t="s">
        <v>28</v>
      </c>
      <c r="O218" s="33" t="s">
        <v>93</v>
      </c>
      <c r="P218" s="33" t="s">
        <v>723</v>
      </c>
      <c r="Q218" s="32" t="s">
        <v>719</v>
      </c>
      <c r="R218" s="37">
        <v>45524</v>
      </c>
      <c r="S218" s="33" t="s">
        <v>33</v>
      </c>
      <c r="T218" s="33" t="s">
        <v>506</v>
      </c>
    </row>
    <row r="219" spans="2:20" x14ac:dyDescent="0.25">
      <c r="B219" s="38">
        <v>172</v>
      </c>
      <c r="C219" s="38" t="s">
        <v>21</v>
      </c>
      <c r="D219" s="39" t="s">
        <v>337</v>
      </c>
      <c r="E219" s="39">
        <v>4</v>
      </c>
      <c r="F219" s="38"/>
      <c r="G219" s="40" t="s">
        <v>339</v>
      </c>
      <c r="H219" s="41" t="s">
        <v>724</v>
      </c>
      <c r="I219" s="125">
        <f>2400+6939.6</f>
        <v>9339.6</v>
      </c>
      <c r="J219" s="41" t="s">
        <v>725</v>
      </c>
      <c r="K219" s="39" t="s">
        <v>57</v>
      </c>
      <c r="L219" s="39" t="s">
        <v>27</v>
      </c>
      <c r="M219" s="39" t="s">
        <v>29</v>
      </c>
      <c r="N219" s="39" t="s">
        <v>28</v>
      </c>
      <c r="O219" s="39" t="s">
        <v>157</v>
      </c>
      <c r="P219" s="39" t="s">
        <v>726</v>
      </c>
      <c r="Q219" s="39" t="s">
        <v>719</v>
      </c>
      <c r="R219" s="43">
        <v>45463</v>
      </c>
      <c r="S219" s="39" t="s">
        <v>33</v>
      </c>
      <c r="T219" s="96" t="s">
        <v>990</v>
      </c>
    </row>
    <row r="220" spans="2:20" x14ac:dyDescent="0.25">
      <c r="B220" s="7">
        <v>173</v>
      </c>
      <c r="C220" s="7" t="s">
        <v>21</v>
      </c>
      <c r="D220" s="8" t="s">
        <v>22</v>
      </c>
      <c r="E220" s="8">
        <v>4</v>
      </c>
      <c r="F220" s="7"/>
      <c r="G220" s="10" t="s">
        <v>24</v>
      </c>
      <c r="H220" s="13" t="s">
        <v>727</v>
      </c>
      <c r="I220" s="45">
        <v>5000</v>
      </c>
      <c r="J220" s="13" t="s">
        <v>728</v>
      </c>
      <c r="K220" s="8" t="s">
        <v>918</v>
      </c>
      <c r="L220" s="8" t="s">
        <v>39</v>
      </c>
      <c r="M220" s="8" t="s">
        <v>29</v>
      </c>
      <c r="N220" s="8" t="s">
        <v>28</v>
      </c>
      <c r="O220" s="8" t="s">
        <v>157</v>
      </c>
      <c r="P220" s="8" t="s">
        <v>729</v>
      </c>
      <c r="Q220" s="7"/>
      <c r="R220" s="12">
        <v>45446</v>
      </c>
      <c r="S220" s="8" t="s">
        <v>33</v>
      </c>
      <c r="T220" s="7" t="s">
        <v>897</v>
      </c>
    </row>
    <row r="221" spans="2:20" x14ac:dyDescent="0.25">
      <c r="B221" s="120">
        <v>174.1</v>
      </c>
      <c r="C221" s="3" t="s">
        <v>21</v>
      </c>
      <c r="D221" s="4" t="s">
        <v>22</v>
      </c>
      <c r="E221" s="4">
        <v>4</v>
      </c>
      <c r="F221" s="3"/>
      <c r="G221" s="6" t="s">
        <v>24</v>
      </c>
      <c r="H221" s="14" t="s">
        <v>1039</v>
      </c>
      <c r="I221" s="145">
        <f>2700000-313630.5</f>
        <v>2386369.5</v>
      </c>
      <c r="J221" s="14" t="s">
        <v>730</v>
      </c>
      <c r="K221" s="4" t="s">
        <v>918</v>
      </c>
      <c r="L221" s="4" t="s">
        <v>39</v>
      </c>
      <c r="M221" s="4" t="s">
        <v>29</v>
      </c>
      <c r="N221" s="4" t="s">
        <v>28</v>
      </c>
      <c r="O221" s="4" t="s">
        <v>93</v>
      </c>
      <c r="P221" s="4" t="s">
        <v>731</v>
      </c>
      <c r="Q221" s="120" t="s">
        <v>1035</v>
      </c>
      <c r="R221" s="11">
        <v>45505</v>
      </c>
      <c r="S221" s="4" t="s">
        <v>33</v>
      </c>
      <c r="T221" s="4" t="s">
        <v>898</v>
      </c>
    </row>
    <row r="222" spans="2:20" x14ac:dyDescent="0.25">
      <c r="B222" s="121">
        <v>174.2</v>
      </c>
      <c r="C222" s="114" t="s">
        <v>21</v>
      </c>
      <c r="D222" s="115" t="s">
        <v>22</v>
      </c>
      <c r="E222" s="114">
        <v>4</v>
      </c>
      <c r="F222" s="114"/>
      <c r="G222" s="116" t="s">
        <v>24</v>
      </c>
      <c r="H222" s="117" t="s">
        <v>1040</v>
      </c>
      <c r="I222" s="146">
        <f>313630.5</f>
        <v>313630.5</v>
      </c>
      <c r="J222" s="117" t="s">
        <v>730</v>
      </c>
      <c r="K222" s="115" t="s">
        <v>918</v>
      </c>
      <c r="L222" s="115" t="s">
        <v>39</v>
      </c>
      <c r="M222" s="115" t="s">
        <v>29</v>
      </c>
      <c r="N222" s="115" t="s">
        <v>28</v>
      </c>
      <c r="O222" s="115" t="s">
        <v>93</v>
      </c>
      <c r="P222" s="147" t="s">
        <v>1038</v>
      </c>
      <c r="Q222" s="114"/>
      <c r="R222" s="144">
        <v>45505</v>
      </c>
      <c r="S222" s="115" t="s">
        <v>33</v>
      </c>
      <c r="T222" s="115" t="s">
        <v>898</v>
      </c>
    </row>
    <row r="223" spans="2:20" x14ac:dyDescent="0.25">
      <c r="B223" s="7">
        <v>175</v>
      </c>
      <c r="C223" s="7" t="s">
        <v>21</v>
      </c>
      <c r="D223" s="8" t="s">
        <v>22</v>
      </c>
      <c r="E223" s="8">
        <v>3</v>
      </c>
      <c r="F223" s="7"/>
      <c r="G223" s="10" t="s">
        <v>24</v>
      </c>
      <c r="H223" s="13" t="s">
        <v>732</v>
      </c>
      <c r="I223" s="45">
        <v>46656.4</v>
      </c>
      <c r="J223" s="13" t="s">
        <v>733</v>
      </c>
      <c r="K223" s="8" t="s">
        <v>111</v>
      </c>
      <c r="L223" s="8" t="s">
        <v>39</v>
      </c>
      <c r="M223" s="8" t="s">
        <v>29</v>
      </c>
      <c r="N223" s="8" t="s">
        <v>28</v>
      </c>
      <c r="O223" s="8" t="s">
        <v>93</v>
      </c>
      <c r="P223" s="8" t="s">
        <v>734</v>
      </c>
      <c r="Q223" s="7"/>
      <c r="R223" s="12">
        <v>45505</v>
      </c>
      <c r="S223" s="8" t="s">
        <v>33</v>
      </c>
      <c r="T223" s="7" t="s">
        <v>735</v>
      </c>
    </row>
    <row r="224" spans="2:20" x14ac:dyDescent="0.25">
      <c r="B224" s="38">
        <v>176</v>
      </c>
      <c r="C224" s="38" t="s">
        <v>21</v>
      </c>
      <c r="D224" s="39" t="s">
        <v>337</v>
      </c>
      <c r="E224" s="39">
        <v>4</v>
      </c>
      <c r="F224" s="38"/>
      <c r="G224" s="40" t="s">
        <v>339</v>
      </c>
      <c r="H224" s="41" t="s">
        <v>736</v>
      </c>
      <c r="I224" s="100">
        <f>3124764.53+0.47-1525286.94</f>
        <v>1599478.06</v>
      </c>
      <c r="J224" s="41" t="s">
        <v>737</v>
      </c>
      <c r="K224" s="39" t="s">
        <v>57</v>
      </c>
      <c r="L224" s="39" t="s">
        <v>27</v>
      </c>
      <c r="M224" s="39" t="s">
        <v>29</v>
      </c>
      <c r="N224" s="39" t="s">
        <v>28</v>
      </c>
      <c r="O224" s="39" t="s">
        <v>93</v>
      </c>
      <c r="P224" s="39" t="s">
        <v>738</v>
      </c>
      <c r="Q224" s="39" t="s">
        <v>719</v>
      </c>
      <c r="R224" s="43">
        <v>45493</v>
      </c>
      <c r="S224" s="39" t="s">
        <v>33</v>
      </c>
      <c r="T224" s="39" t="s">
        <v>883</v>
      </c>
    </row>
    <row r="225" spans="2:20" x14ac:dyDescent="0.25">
      <c r="B225" s="32">
        <v>177</v>
      </c>
      <c r="C225" s="32" t="s">
        <v>21</v>
      </c>
      <c r="D225" s="33" t="s">
        <v>337</v>
      </c>
      <c r="E225" s="33">
        <v>4</v>
      </c>
      <c r="F225" s="32"/>
      <c r="G225" s="34" t="s">
        <v>339</v>
      </c>
      <c r="H225" s="35" t="s">
        <v>739</v>
      </c>
      <c r="I225" s="36">
        <f>2500000</f>
        <v>2500000</v>
      </c>
      <c r="J225" s="35" t="s">
        <v>740</v>
      </c>
      <c r="K225" s="33" t="s">
        <v>57</v>
      </c>
      <c r="L225" s="33" t="s">
        <v>27</v>
      </c>
      <c r="M225" s="33" t="s">
        <v>29</v>
      </c>
      <c r="N225" s="33" t="s">
        <v>28</v>
      </c>
      <c r="O225" s="33" t="s">
        <v>93</v>
      </c>
      <c r="P225" s="33" t="s">
        <v>741</v>
      </c>
      <c r="Q225" s="32" t="s">
        <v>719</v>
      </c>
      <c r="R225" s="37">
        <v>45493</v>
      </c>
      <c r="S225" s="33" t="s">
        <v>33</v>
      </c>
      <c r="T225" s="33"/>
    </row>
    <row r="226" spans="2:20" x14ac:dyDescent="0.25">
      <c r="B226" s="38">
        <v>178</v>
      </c>
      <c r="C226" s="38" t="s">
        <v>21</v>
      </c>
      <c r="D226" s="39" t="s">
        <v>337</v>
      </c>
      <c r="E226" s="39">
        <v>3</v>
      </c>
      <c r="F226" s="38"/>
      <c r="G226" s="40" t="s">
        <v>339</v>
      </c>
      <c r="H226" s="41" t="s">
        <v>742</v>
      </c>
      <c r="I226" s="42">
        <f>319770/12*2</f>
        <v>53295</v>
      </c>
      <c r="J226" s="41" t="s">
        <v>743</v>
      </c>
      <c r="K226" s="39" t="s">
        <v>57</v>
      </c>
      <c r="L226" s="39" t="s">
        <v>27</v>
      </c>
      <c r="M226" s="39" t="s">
        <v>29</v>
      </c>
      <c r="N226" s="39" t="s">
        <v>28</v>
      </c>
      <c r="O226" s="39" t="s">
        <v>93</v>
      </c>
      <c r="P226" s="39" t="s">
        <v>744</v>
      </c>
      <c r="Q226" s="39" t="s">
        <v>719</v>
      </c>
      <c r="R226" s="43">
        <v>45493</v>
      </c>
      <c r="S226" s="39" t="s">
        <v>33</v>
      </c>
      <c r="T226" s="39" t="s">
        <v>745</v>
      </c>
    </row>
    <row r="227" spans="2:20" x14ac:dyDescent="0.25">
      <c r="B227" s="7">
        <v>179</v>
      </c>
      <c r="C227" s="7" t="s">
        <v>21</v>
      </c>
      <c r="D227" s="8" t="s">
        <v>22</v>
      </c>
      <c r="E227" s="8">
        <v>3</v>
      </c>
      <c r="F227" s="7" t="s">
        <v>76</v>
      </c>
      <c r="G227" s="10" t="s">
        <v>24</v>
      </c>
      <c r="H227" s="13" t="s">
        <v>746</v>
      </c>
      <c r="I227" s="45">
        <f>80636.36</f>
        <v>80636.36</v>
      </c>
      <c r="J227" s="13" t="s">
        <v>323</v>
      </c>
      <c r="K227" s="8" t="s">
        <v>318</v>
      </c>
      <c r="L227" s="8" t="s">
        <v>319</v>
      </c>
      <c r="M227" s="8" t="s">
        <v>28</v>
      </c>
      <c r="N227" s="8" t="s">
        <v>29</v>
      </c>
      <c r="O227" s="8" t="s">
        <v>57</v>
      </c>
      <c r="P227" s="8" t="s">
        <v>747</v>
      </c>
      <c r="Q227" s="7"/>
      <c r="R227" s="12" t="s">
        <v>57</v>
      </c>
      <c r="S227" s="8" t="s">
        <v>42</v>
      </c>
      <c r="T227" s="7" t="s">
        <v>165</v>
      </c>
    </row>
    <row r="228" spans="2:20" x14ac:dyDescent="0.25">
      <c r="B228" s="3">
        <v>180</v>
      </c>
      <c r="C228" s="3" t="s">
        <v>21</v>
      </c>
      <c r="D228" s="4" t="s">
        <v>22</v>
      </c>
      <c r="E228" s="4">
        <v>3</v>
      </c>
      <c r="F228" s="3"/>
      <c r="G228" s="6" t="s">
        <v>24</v>
      </c>
      <c r="H228" s="14" t="s">
        <v>837</v>
      </c>
      <c r="I228" s="46">
        <v>15162.53</v>
      </c>
      <c r="J228" s="14" t="s">
        <v>702</v>
      </c>
      <c r="K228" s="4" t="s">
        <v>111</v>
      </c>
      <c r="L228" s="4" t="s">
        <v>39</v>
      </c>
      <c r="M228" s="4" t="s">
        <v>29</v>
      </c>
      <c r="N228" s="4" t="s">
        <v>28</v>
      </c>
      <c r="O228" s="96" t="s">
        <v>157</v>
      </c>
      <c r="P228" s="4" t="s">
        <v>838</v>
      </c>
      <c r="Q228" s="3"/>
      <c r="R228" s="11">
        <v>45536</v>
      </c>
      <c r="S228" s="4" t="s">
        <v>33</v>
      </c>
      <c r="T228" s="4" t="s">
        <v>705</v>
      </c>
    </row>
    <row r="229" spans="2:20" x14ac:dyDescent="0.25">
      <c r="B229" s="7"/>
      <c r="C229" s="7"/>
      <c r="D229" s="8"/>
      <c r="E229" s="8"/>
      <c r="F229" s="7"/>
      <c r="G229" s="10"/>
      <c r="H229" s="13" t="s">
        <v>75</v>
      </c>
      <c r="I229" s="45"/>
      <c r="J229" s="13"/>
      <c r="K229" s="8"/>
      <c r="L229" s="8"/>
      <c r="M229" s="8"/>
      <c r="N229" s="8"/>
      <c r="O229" s="8"/>
      <c r="P229" s="8"/>
      <c r="Q229" s="7"/>
      <c r="R229" s="12"/>
      <c r="S229" s="8"/>
      <c r="T229" s="7"/>
    </row>
    <row r="230" spans="2:20" x14ac:dyDescent="0.25">
      <c r="B230" s="3">
        <v>182</v>
      </c>
      <c r="C230" s="3" t="s">
        <v>21</v>
      </c>
      <c r="D230" s="4" t="s">
        <v>337</v>
      </c>
      <c r="E230" s="4">
        <v>4</v>
      </c>
      <c r="F230" s="3"/>
      <c r="G230" s="6" t="s">
        <v>339</v>
      </c>
      <c r="H230" s="14" t="s">
        <v>840</v>
      </c>
      <c r="I230" s="46">
        <v>20000</v>
      </c>
      <c r="J230" s="14" t="s">
        <v>841</v>
      </c>
      <c r="K230" s="4" t="s">
        <v>57</v>
      </c>
      <c r="L230" s="4" t="s">
        <v>342</v>
      </c>
      <c r="M230" s="4" t="s">
        <v>29</v>
      </c>
      <c r="N230" s="4" t="s">
        <v>28</v>
      </c>
      <c r="O230" s="4" t="s">
        <v>157</v>
      </c>
      <c r="P230" s="4" t="s">
        <v>839</v>
      </c>
      <c r="Q230" s="3" t="s">
        <v>719</v>
      </c>
      <c r="R230" s="11">
        <v>45463</v>
      </c>
      <c r="S230" s="4" t="s">
        <v>33</v>
      </c>
      <c r="T230" s="4" t="s">
        <v>902</v>
      </c>
    </row>
    <row r="231" spans="2:20" x14ac:dyDescent="0.25">
      <c r="B231" s="7">
        <v>183</v>
      </c>
      <c r="C231" s="7" t="s">
        <v>21</v>
      </c>
      <c r="D231" s="8" t="s">
        <v>22</v>
      </c>
      <c r="E231" s="8">
        <v>4</v>
      </c>
      <c r="F231" s="7"/>
      <c r="G231" s="10" t="s">
        <v>24</v>
      </c>
      <c r="H231" s="13" t="s">
        <v>853</v>
      </c>
      <c r="I231" s="45">
        <v>731423.19</v>
      </c>
      <c r="J231" s="13"/>
      <c r="K231" s="8" t="s">
        <v>38</v>
      </c>
      <c r="L231" s="8" t="s">
        <v>319</v>
      </c>
      <c r="M231" s="8" t="s">
        <v>28</v>
      </c>
      <c r="N231" s="8" t="s">
        <v>29</v>
      </c>
      <c r="O231" s="8" t="s">
        <v>57</v>
      </c>
      <c r="P231" s="8" t="s">
        <v>855</v>
      </c>
      <c r="Q231" s="7"/>
      <c r="R231" s="12" t="s">
        <v>57</v>
      </c>
      <c r="S231" s="8" t="s">
        <v>42</v>
      </c>
      <c r="T231" s="7" t="s">
        <v>165</v>
      </c>
    </row>
    <row r="232" spans="2:20" x14ac:dyDescent="0.25">
      <c r="B232" s="3">
        <v>184</v>
      </c>
      <c r="C232" s="3" t="s">
        <v>21</v>
      </c>
      <c r="D232" s="4" t="s">
        <v>22</v>
      </c>
      <c r="E232" s="4">
        <v>3</v>
      </c>
      <c r="F232" s="3"/>
      <c r="G232" s="6" t="s">
        <v>24</v>
      </c>
      <c r="H232" s="14" t="s">
        <v>854</v>
      </c>
      <c r="I232" s="122">
        <f>550000+13850+28150-16359-76000-4774-93037.68-8473.5-10607.66+900000-20430-171600-1220-55500-108240-57473+557268+550002-43650</f>
        <v>1931905.1600000001</v>
      </c>
      <c r="J232" s="14"/>
      <c r="K232" s="4" t="s">
        <v>38</v>
      </c>
      <c r="L232" s="4" t="s">
        <v>39</v>
      </c>
      <c r="M232" s="4" t="s">
        <v>29</v>
      </c>
      <c r="N232" s="4" t="s">
        <v>28</v>
      </c>
      <c r="O232" s="4" t="s">
        <v>57</v>
      </c>
      <c r="P232" s="4" t="s">
        <v>57</v>
      </c>
      <c r="Q232" s="3"/>
      <c r="R232" s="11" t="s">
        <v>57</v>
      </c>
      <c r="S232" s="4"/>
      <c r="T232" s="4"/>
    </row>
    <row r="233" spans="2:20" x14ac:dyDescent="0.25">
      <c r="B233" s="32"/>
      <c r="C233" s="32"/>
      <c r="D233" s="33"/>
      <c r="E233" s="33"/>
      <c r="F233" s="32"/>
      <c r="G233" s="34"/>
      <c r="H233" s="143" t="s">
        <v>75</v>
      </c>
      <c r="I233" s="36"/>
      <c r="J233" s="35"/>
      <c r="K233" s="33"/>
      <c r="L233" s="33"/>
      <c r="M233" s="33"/>
      <c r="N233" s="33"/>
      <c r="O233" s="33"/>
      <c r="P233" s="33"/>
      <c r="Q233" s="32"/>
      <c r="R233" s="37"/>
      <c r="S233" s="33"/>
      <c r="T233" s="33"/>
    </row>
    <row r="234" spans="2:20" x14ac:dyDescent="0.25">
      <c r="B234" s="3">
        <v>186</v>
      </c>
      <c r="C234" s="3" t="s">
        <v>21</v>
      </c>
      <c r="D234" s="4" t="s">
        <v>22</v>
      </c>
      <c r="E234" s="4">
        <v>4</v>
      </c>
      <c r="F234" s="3"/>
      <c r="G234" s="6" t="s">
        <v>24</v>
      </c>
      <c r="H234" s="14" t="s">
        <v>859</v>
      </c>
      <c r="I234" s="46">
        <f>11000</f>
        <v>11000</v>
      </c>
      <c r="J234" s="14"/>
      <c r="K234" s="4" t="s">
        <v>190</v>
      </c>
      <c r="L234" s="4" t="s">
        <v>39</v>
      </c>
      <c r="M234" s="4" t="s">
        <v>29</v>
      </c>
      <c r="N234" s="4" t="s">
        <v>28</v>
      </c>
      <c r="O234" s="4" t="s">
        <v>157</v>
      </c>
      <c r="P234" s="4" t="s">
        <v>858</v>
      </c>
      <c r="Q234" s="3"/>
      <c r="R234" s="11">
        <v>45535</v>
      </c>
      <c r="S234" s="4" t="s">
        <v>33</v>
      </c>
      <c r="T234" s="4" t="s">
        <v>903</v>
      </c>
    </row>
    <row r="235" spans="2:20" x14ac:dyDescent="0.25">
      <c r="B235" s="7">
        <v>187</v>
      </c>
      <c r="C235" s="7" t="s">
        <v>21</v>
      </c>
      <c r="D235" s="8" t="s">
        <v>22</v>
      </c>
      <c r="E235" s="8">
        <v>4</v>
      </c>
      <c r="F235" s="7"/>
      <c r="G235" s="10" t="s">
        <v>24</v>
      </c>
      <c r="H235" s="13" t="s">
        <v>861</v>
      </c>
      <c r="I235" s="45">
        <v>36000</v>
      </c>
      <c r="J235" s="13"/>
      <c r="K235" s="8" t="s">
        <v>190</v>
      </c>
      <c r="L235" s="8" t="s">
        <v>39</v>
      </c>
      <c r="M235" s="8" t="s">
        <v>29</v>
      </c>
      <c r="N235" s="8" t="s">
        <v>28</v>
      </c>
      <c r="O235" s="8" t="s">
        <v>157</v>
      </c>
      <c r="P235" s="8" t="s">
        <v>860</v>
      </c>
      <c r="Q235" s="7"/>
      <c r="R235" s="12">
        <v>45535</v>
      </c>
      <c r="S235" s="8" t="s">
        <v>33</v>
      </c>
      <c r="T235" s="7" t="s">
        <v>904</v>
      </c>
    </row>
    <row r="236" spans="2:20" x14ac:dyDescent="0.25">
      <c r="B236" s="3">
        <v>188</v>
      </c>
      <c r="C236" s="3" t="s">
        <v>21</v>
      </c>
      <c r="D236" s="4" t="s">
        <v>22</v>
      </c>
      <c r="E236" s="4">
        <v>3</v>
      </c>
      <c r="F236" s="3" t="s">
        <v>863</v>
      </c>
      <c r="G236" s="6" t="s">
        <v>24</v>
      </c>
      <c r="H236" s="14" t="s">
        <v>865</v>
      </c>
      <c r="I236" s="46">
        <v>4278.6000000000004</v>
      </c>
      <c r="J236" s="14" t="s">
        <v>864</v>
      </c>
      <c r="K236" s="4" t="s">
        <v>233</v>
      </c>
      <c r="L236" s="4" t="s">
        <v>39</v>
      </c>
      <c r="M236" s="4" t="s">
        <v>29</v>
      </c>
      <c r="N236" s="4" t="s">
        <v>28</v>
      </c>
      <c r="O236" s="4" t="s">
        <v>234</v>
      </c>
      <c r="P236" s="4" t="s">
        <v>866</v>
      </c>
      <c r="Q236" s="3"/>
      <c r="R236" s="11" t="s">
        <v>57</v>
      </c>
      <c r="S236" s="4" t="s">
        <v>33</v>
      </c>
      <c r="T236" s="4" t="s">
        <v>905</v>
      </c>
    </row>
    <row r="237" spans="2:20" x14ac:dyDescent="0.25">
      <c r="B237" s="7">
        <v>189</v>
      </c>
      <c r="C237" s="7" t="s">
        <v>21</v>
      </c>
      <c r="D237" s="8" t="s">
        <v>22</v>
      </c>
      <c r="E237" s="8">
        <v>3</v>
      </c>
      <c r="F237" s="7" t="s">
        <v>867</v>
      </c>
      <c r="G237" s="10" t="s">
        <v>24</v>
      </c>
      <c r="H237" s="13" t="s">
        <v>868</v>
      </c>
      <c r="I237" s="45">
        <v>1012.76</v>
      </c>
      <c r="J237" s="13" t="s">
        <v>869</v>
      </c>
      <c r="K237" s="8" t="s">
        <v>233</v>
      </c>
      <c r="L237" s="8" t="s">
        <v>39</v>
      </c>
      <c r="M237" s="8" t="s">
        <v>29</v>
      </c>
      <c r="N237" s="8" t="s">
        <v>28</v>
      </c>
      <c r="O237" s="8" t="s">
        <v>234</v>
      </c>
      <c r="P237" s="8" t="s">
        <v>870</v>
      </c>
      <c r="Q237" s="7"/>
      <c r="R237" s="12" t="s">
        <v>57</v>
      </c>
      <c r="S237" s="8" t="s">
        <v>33</v>
      </c>
      <c r="T237" s="7" t="s">
        <v>906</v>
      </c>
    </row>
    <row r="238" spans="2:20" x14ac:dyDescent="0.25">
      <c r="B238" s="3">
        <v>190</v>
      </c>
      <c r="C238" s="3" t="s">
        <v>21</v>
      </c>
      <c r="D238" s="4" t="s">
        <v>22</v>
      </c>
      <c r="E238" s="4">
        <v>4</v>
      </c>
      <c r="F238" s="3" t="s">
        <v>872</v>
      </c>
      <c r="G238" s="6" t="s">
        <v>24</v>
      </c>
      <c r="H238" s="14" t="s">
        <v>873</v>
      </c>
      <c r="I238" s="46">
        <v>9861</v>
      </c>
      <c r="J238" s="14" t="s">
        <v>875</v>
      </c>
      <c r="K238" s="4" t="s">
        <v>233</v>
      </c>
      <c r="L238" s="4" t="s">
        <v>39</v>
      </c>
      <c r="M238" s="4" t="s">
        <v>29</v>
      </c>
      <c r="N238" s="4" t="s">
        <v>28</v>
      </c>
      <c r="O238" s="4" t="s">
        <v>234</v>
      </c>
      <c r="P238" s="4" t="s">
        <v>871</v>
      </c>
      <c r="Q238" s="3"/>
      <c r="R238" s="11" t="s">
        <v>57</v>
      </c>
      <c r="S238" s="4" t="s">
        <v>33</v>
      </c>
      <c r="T238" s="4" t="s">
        <v>874</v>
      </c>
    </row>
    <row r="239" spans="2:20" x14ac:dyDescent="0.25">
      <c r="B239" s="7">
        <v>191</v>
      </c>
      <c r="C239" s="7" t="s">
        <v>21</v>
      </c>
      <c r="D239" s="8" t="s">
        <v>22</v>
      </c>
      <c r="E239" s="8">
        <v>3</v>
      </c>
      <c r="F239" s="7"/>
      <c r="G239" s="10" t="s">
        <v>24</v>
      </c>
      <c r="H239" s="13" t="s">
        <v>879</v>
      </c>
      <c r="I239" s="45">
        <v>2500</v>
      </c>
      <c r="J239" s="13" t="s">
        <v>900</v>
      </c>
      <c r="K239" s="8" t="s">
        <v>289</v>
      </c>
      <c r="L239" s="8" t="s">
        <v>39</v>
      </c>
      <c r="M239" s="8" t="s">
        <v>29</v>
      </c>
      <c r="N239" s="8" t="s">
        <v>28</v>
      </c>
      <c r="O239" s="8" t="s">
        <v>157</v>
      </c>
      <c r="P239" s="8" t="s">
        <v>894</v>
      </c>
      <c r="Q239" s="7"/>
      <c r="R239" s="12">
        <v>45504</v>
      </c>
      <c r="S239" s="8" t="s">
        <v>33</v>
      </c>
      <c r="T239" s="7" t="s">
        <v>899</v>
      </c>
    </row>
    <row r="240" spans="2:20" x14ac:dyDescent="0.25">
      <c r="B240" s="3">
        <v>192</v>
      </c>
      <c r="C240" s="3" t="s">
        <v>21</v>
      </c>
      <c r="D240" s="4" t="s">
        <v>22</v>
      </c>
      <c r="E240" s="4">
        <v>3</v>
      </c>
      <c r="F240" s="3"/>
      <c r="G240" s="6" t="s">
        <v>24</v>
      </c>
      <c r="H240" s="14" t="s">
        <v>887</v>
      </c>
      <c r="I240" s="46">
        <v>17500</v>
      </c>
      <c r="J240" s="14" t="s">
        <v>901</v>
      </c>
      <c r="K240" s="4" t="s">
        <v>289</v>
      </c>
      <c r="L240" s="4" t="s">
        <v>39</v>
      </c>
      <c r="M240" s="4" t="s">
        <v>29</v>
      </c>
      <c r="N240" s="4" t="s">
        <v>28</v>
      </c>
      <c r="O240" s="4" t="s">
        <v>157</v>
      </c>
      <c r="P240" s="4" t="s">
        <v>895</v>
      </c>
      <c r="Q240" s="3"/>
      <c r="R240" s="11">
        <v>45504</v>
      </c>
      <c r="S240" s="4" t="s">
        <v>33</v>
      </c>
      <c r="T240" s="4" t="s">
        <v>889</v>
      </c>
    </row>
    <row r="241" spans="2:20" x14ac:dyDescent="0.25">
      <c r="B241" s="7">
        <v>193</v>
      </c>
      <c r="C241" s="7" t="s">
        <v>21</v>
      </c>
      <c r="D241" s="8" t="s">
        <v>22</v>
      </c>
      <c r="E241" s="8">
        <v>3</v>
      </c>
      <c r="F241" s="7"/>
      <c r="G241" s="10" t="s">
        <v>24</v>
      </c>
      <c r="H241" s="13" t="s">
        <v>910</v>
      </c>
      <c r="I241" s="45">
        <v>2325</v>
      </c>
      <c r="J241" s="13" t="s">
        <v>909</v>
      </c>
      <c r="K241" s="8" t="s">
        <v>233</v>
      </c>
      <c r="L241" s="8" t="s">
        <v>39</v>
      </c>
      <c r="M241" s="8" t="s">
        <v>29</v>
      </c>
      <c r="N241" s="8" t="s">
        <v>28</v>
      </c>
      <c r="O241" s="8" t="s">
        <v>234</v>
      </c>
      <c r="P241" s="8" t="s">
        <v>894</v>
      </c>
      <c r="Q241" s="7"/>
      <c r="R241" s="12" t="s">
        <v>57</v>
      </c>
      <c r="S241" s="8" t="s">
        <v>33</v>
      </c>
      <c r="T241" s="7" t="s">
        <v>908</v>
      </c>
    </row>
    <row r="242" spans="2:20" x14ac:dyDescent="0.25">
      <c r="B242" s="3">
        <v>194</v>
      </c>
      <c r="C242" s="3" t="s">
        <v>21</v>
      </c>
      <c r="D242" s="4" t="s">
        <v>22</v>
      </c>
      <c r="E242" s="4">
        <v>3</v>
      </c>
      <c r="F242" s="3" t="s">
        <v>226</v>
      </c>
      <c r="G242" s="6" t="s">
        <v>24</v>
      </c>
      <c r="H242" s="14" t="s">
        <v>914</v>
      </c>
      <c r="I242" s="46">
        <v>350</v>
      </c>
      <c r="J242" s="14" t="s">
        <v>915</v>
      </c>
      <c r="K242" s="4" t="s">
        <v>233</v>
      </c>
      <c r="L242" s="4" t="s">
        <v>39</v>
      </c>
      <c r="M242" s="4" t="s">
        <v>29</v>
      </c>
      <c r="N242" s="4" t="s">
        <v>28</v>
      </c>
      <c r="O242" s="4" t="s">
        <v>234</v>
      </c>
      <c r="P242" s="4" t="s">
        <v>916</v>
      </c>
      <c r="Q242" s="3"/>
      <c r="R242" s="11" t="s">
        <v>57</v>
      </c>
      <c r="S242" s="4" t="s">
        <v>33</v>
      </c>
      <c r="T242" s="4" t="s">
        <v>913</v>
      </c>
    </row>
    <row r="243" spans="2:20" x14ac:dyDescent="0.25">
      <c r="B243" s="7">
        <v>195</v>
      </c>
      <c r="C243" s="7" t="s">
        <v>21</v>
      </c>
      <c r="D243" s="8" t="s">
        <v>22</v>
      </c>
      <c r="E243" s="8">
        <v>3</v>
      </c>
      <c r="F243" s="7"/>
      <c r="G243" s="10" t="s">
        <v>24</v>
      </c>
      <c r="H243" s="13" t="s">
        <v>920</v>
      </c>
      <c r="I243" s="122">
        <f>3900+20430</f>
        <v>24330</v>
      </c>
      <c r="J243" s="13" t="s">
        <v>921</v>
      </c>
      <c r="K243" s="8" t="s">
        <v>289</v>
      </c>
      <c r="L243" s="8" t="s">
        <v>39</v>
      </c>
      <c r="M243" s="8" t="s">
        <v>29</v>
      </c>
      <c r="N243" s="8" t="s">
        <v>28</v>
      </c>
      <c r="O243" s="8" t="s">
        <v>157</v>
      </c>
      <c r="P243" s="8" t="s">
        <v>922</v>
      </c>
      <c r="Q243" s="7"/>
      <c r="R243" s="12">
        <v>45505</v>
      </c>
      <c r="S243" s="8" t="s">
        <v>33</v>
      </c>
      <c r="T243" s="7" t="s">
        <v>923</v>
      </c>
    </row>
    <row r="244" spans="2:20" x14ac:dyDescent="0.25">
      <c r="B244" s="3">
        <v>196</v>
      </c>
      <c r="C244" s="3" t="s">
        <v>21</v>
      </c>
      <c r="D244" s="4" t="s">
        <v>22</v>
      </c>
      <c r="E244" s="4">
        <v>3</v>
      </c>
      <c r="F244" s="3"/>
      <c r="G244" s="6" t="s">
        <v>24</v>
      </c>
      <c r="H244" s="14" t="s">
        <v>924</v>
      </c>
      <c r="I244" s="46">
        <v>76000</v>
      </c>
      <c r="J244" s="14" t="s">
        <v>925</v>
      </c>
      <c r="K244" s="4" t="s">
        <v>47</v>
      </c>
      <c r="L244" s="4" t="s">
        <v>39</v>
      </c>
      <c r="M244" s="4" t="s">
        <v>29</v>
      </c>
      <c r="N244" s="4" t="s">
        <v>28</v>
      </c>
      <c r="O244" s="4" t="s">
        <v>93</v>
      </c>
      <c r="P244" s="4" t="s">
        <v>926</v>
      </c>
      <c r="Q244" s="3"/>
      <c r="R244" s="11">
        <v>45646</v>
      </c>
      <c r="S244" s="4" t="s">
        <v>33</v>
      </c>
      <c r="T244" s="4" t="s">
        <v>928</v>
      </c>
    </row>
    <row r="245" spans="2:20" x14ac:dyDescent="0.25">
      <c r="B245" s="38">
        <v>197</v>
      </c>
      <c r="C245" s="38" t="s">
        <v>21</v>
      </c>
      <c r="D245" s="39" t="s">
        <v>337</v>
      </c>
      <c r="E245" s="39">
        <v>4</v>
      </c>
      <c r="F245" s="38"/>
      <c r="G245" s="40" t="s">
        <v>339</v>
      </c>
      <c r="H245" s="41" t="s">
        <v>940</v>
      </c>
      <c r="I245" s="103">
        <f>198897-81870.24</f>
        <v>117026.76</v>
      </c>
      <c r="J245" s="41"/>
      <c r="K245" s="39" t="s">
        <v>57</v>
      </c>
      <c r="L245" s="39"/>
      <c r="M245" s="39" t="s">
        <v>29</v>
      </c>
      <c r="N245" s="39" t="s">
        <v>28</v>
      </c>
      <c r="O245" s="39"/>
      <c r="P245" s="39" t="s">
        <v>941</v>
      </c>
      <c r="Q245" s="39"/>
      <c r="R245" s="43"/>
      <c r="S245" s="39"/>
      <c r="T245" s="39" t="s">
        <v>942</v>
      </c>
    </row>
    <row r="246" spans="2:20" x14ac:dyDescent="0.25">
      <c r="B246" s="3">
        <v>198</v>
      </c>
      <c r="C246" s="3" t="s">
        <v>21</v>
      </c>
      <c r="D246" s="4" t="s">
        <v>22</v>
      </c>
      <c r="E246" s="4">
        <v>3</v>
      </c>
      <c r="F246" s="3"/>
      <c r="G246" s="6" t="s">
        <v>24</v>
      </c>
      <c r="H246" s="14" t="s">
        <v>945</v>
      </c>
      <c r="I246" s="46">
        <v>8473.5</v>
      </c>
      <c r="J246" s="14" t="s">
        <v>946</v>
      </c>
      <c r="K246" s="4" t="s">
        <v>233</v>
      </c>
      <c r="L246" s="4" t="s">
        <v>39</v>
      </c>
      <c r="M246" s="4" t="s">
        <v>29</v>
      </c>
      <c r="N246" s="4" t="s">
        <v>28</v>
      </c>
      <c r="O246" s="4" t="s">
        <v>234</v>
      </c>
      <c r="P246" s="4" t="s">
        <v>943</v>
      </c>
      <c r="Q246" s="3"/>
      <c r="R246" s="11" t="s">
        <v>57</v>
      </c>
      <c r="S246" s="4" t="s">
        <v>33</v>
      </c>
      <c r="T246" s="4" t="s">
        <v>944</v>
      </c>
    </row>
    <row r="247" spans="2:20" x14ac:dyDescent="0.25">
      <c r="B247" s="7">
        <v>199</v>
      </c>
      <c r="C247" s="7" t="s">
        <v>21</v>
      </c>
      <c r="D247" s="8" t="s">
        <v>22</v>
      </c>
      <c r="E247" s="8">
        <v>3</v>
      </c>
      <c r="F247" s="7"/>
      <c r="G247" s="10" t="s">
        <v>24</v>
      </c>
      <c r="H247" s="13" t="s">
        <v>947</v>
      </c>
      <c r="I247" s="45">
        <f>1412.14+27980.2+10607.66</f>
        <v>40000</v>
      </c>
      <c r="J247" s="13" t="s">
        <v>948</v>
      </c>
      <c r="K247" s="8" t="s">
        <v>289</v>
      </c>
      <c r="L247" s="8" t="s">
        <v>39</v>
      </c>
      <c r="M247" s="8" t="s">
        <v>29</v>
      </c>
      <c r="N247" s="8" t="s">
        <v>28</v>
      </c>
      <c r="O247" s="8" t="s">
        <v>157</v>
      </c>
      <c r="P247" s="8" t="s">
        <v>950</v>
      </c>
      <c r="Q247" s="7"/>
      <c r="R247" s="12">
        <v>45505</v>
      </c>
      <c r="S247" s="8" t="s">
        <v>33</v>
      </c>
      <c r="T247" s="7" t="s">
        <v>949</v>
      </c>
    </row>
    <row r="248" spans="2:20" x14ac:dyDescent="0.25">
      <c r="B248" s="3">
        <v>200</v>
      </c>
      <c r="C248" s="3" t="s">
        <v>21</v>
      </c>
      <c r="D248" s="4" t="s">
        <v>22</v>
      </c>
      <c r="E248" s="4">
        <v>3</v>
      </c>
      <c r="F248" s="3"/>
      <c r="G248" s="6" t="s">
        <v>24</v>
      </c>
      <c r="H248" s="14" t="s">
        <v>954</v>
      </c>
      <c r="I248" s="122">
        <f>17800</f>
        <v>17800</v>
      </c>
      <c r="J248" s="14" t="s">
        <v>953</v>
      </c>
      <c r="K248" s="4" t="s">
        <v>243</v>
      </c>
      <c r="L248" s="4" t="s">
        <v>39</v>
      </c>
      <c r="M248" s="4" t="s">
        <v>29</v>
      </c>
      <c r="N248" s="4" t="s">
        <v>28</v>
      </c>
      <c r="O248" s="4" t="s">
        <v>157</v>
      </c>
      <c r="P248" s="4" t="s">
        <v>952</v>
      </c>
      <c r="Q248" s="3"/>
      <c r="R248" s="11">
        <v>45611</v>
      </c>
      <c r="S248" s="4" t="s">
        <v>33</v>
      </c>
      <c r="T248" s="4" t="s">
        <v>951</v>
      </c>
    </row>
    <row r="249" spans="2:20" x14ac:dyDescent="0.25">
      <c r="B249" s="7">
        <v>201</v>
      </c>
      <c r="C249" s="7" t="s">
        <v>21</v>
      </c>
      <c r="D249" s="8" t="s">
        <v>22</v>
      </c>
      <c r="E249" s="8">
        <v>3</v>
      </c>
      <c r="F249" s="7"/>
      <c r="G249" s="10" t="s">
        <v>24</v>
      </c>
      <c r="H249" s="13" t="s">
        <v>955</v>
      </c>
      <c r="I249" s="45">
        <v>138823.6</v>
      </c>
      <c r="J249" s="13" t="s">
        <v>956</v>
      </c>
      <c r="K249" s="8" t="s">
        <v>243</v>
      </c>
      <c r="L249" s="8" t="s">
        <v>39</v>
      </c>
      <c r="M249" s="8" t="s">
        <v>29</v>
      </c>
      <c r="N249" s="8" t="s">
        <v>28</v>
      </c>
      <c r="O249" s="8" t="s">
        <v>93</v>
      </c>
      <c r="P249" s="8" t="s">
        <v>957</v>
      </c>
      <c r="Q249" s="7"/>
      <c r="R249" s="12">
        <v>45566</v>
      </c>
      <c r="S249" s="8" t="s">
        <v>33</v>
      </c>
      <c r="T249" s="7" t="s">
        <v>958</v>
      </c>
    </row>
    <row r="250" spans="2:20" x14ac:dyDescent="0.25">
      <c r="B250" s="3">
        <v>202</v>
      </c>
      <c r="C250" s="3" t="s">
        <v>21</v>
      </c>
      <c r="D250" s="4" t="s">
        <v>562</v>
      </c>
      <c r="E250" s="4">
        <v>4</v>
      </c>
      <c r="F250" s="3" t="s">
        <v>524</v>
      </c>
      <c r="G250" s="6" t="s">
        <v>563</v>
      </c>
      <c r="H250" s="14" t="s">
        <v>966</v>
      </c>
      <c r="I250" s="46">
        <v>11917.64</v>
      </c>
      <c r="J250" s="14" t="s">
        <v>627</v>
      </c>
      <c r="K250" s="4" t="s">
        <v>57</v>
      </c>
      <c r="L250" s="4" t="s">
        <v>573</v>
      </c>
      <c r="M250" s="4" t="s">
        <v>28</v>
      </c>
      <c r="N250" s="4" t="s">
        <v>29</v>
      </c>
      <c r="O250" s="4" t="s">
        <v>57</v>
      </c>
      <c r="P250" s="4" t="s">
        <v>628</v>
      </c>
      <c r="Q250" s="3"/>
      <c r="R250" s="11">
        <v>46023</v>
      </c>
      <c r="S250" s="4" t="s">
        <v>68</v>
      </c>
      <c r="T250" s="4" t="s">
        <v>330</v>
      </c>
    </row>
    <row r="251" spans="2:20" x14ac:dyDescent="0.25">
      <c r="B251" s="7">
        <v>203</v>
      </c>
      <c r="C251" s="7" t="s">
        <v>21</v>
      </c>
      <c r="D251" s="8" t="s">
        <v>562</v>
      </c>
      <c r="E251" s="8">
        <v>3</v>
      </c>
      <c r="F251" s="7" t="s">
        <v>967</v>
      </c>
      <c r="G251" s="10" t="s">
        <v>563</v>
      </c>
      <c r="H251" s="13" t="s">
        <v>968</v>
      </c>
      <c r="I251" s="45">
        <v>5946.2</v>
      </c>
      <c r="J251" s="13" t="s">
        <v>969</v>
      </c>
      <c r="K251" s="8" t="s">
        <v>57</v>
      </c>
      <c r="L251" s="8" t="s">
        <v>573</v>
      </c>
      <c r="M251" s="8" t="s">
        <v>29</v>
      </c>
      <c r="N251" s="8" t="s">
        <v>28</v>
      </c>
      <c r="O251" s="8" t="s">
        <v>57</v>
      </c>
      <c r="P251" s="8" t="s">
        <v>980</v>
      </c>
      <c r="Q251" s="7" t="s">
        <v>57</v>
      </c>
      <c r="R251" s="12">
        <v>45657</v>
      </c>
      <c r="S251" s="8" t="s">
        <v>33</v>
      </c>
      <c r="T251" s="7" t="s">
        <v>626</v>
      </c>
    </row>
    <row r="252" spans="2:20" x14ac:dyDescent="0.25">
      <c r="B252" s="3">
        <v>204</v>
      </c>
      <c r="C252" s="3" t="s">
        <v>21</v>
      </c>
      <c r="D252" s="4" t="s">
        <v>562</v>
      </c>
      <c r="E252" s="4">
        <v>4</v>
      </c>
      <c r="F252" s="3" t="s">
        <v>970</v>
      </c>
      <c r="G252" s="6" t="s">
        <v>563</v>
      </c>
      <c r="H252" s="14" t="s">
        <v>971</v>
      </c>
      <c r="I252" s="46">
        <v>4340</v>
      </c>
      <c r="J252" s="14" t="s">
        <v>972</v>
      </c>
      <c r="K252" s="4" t="s">
        <v>57</v>
      </c>
      <c r="L252" s="4" t="s">
        <v>573</v>
      </c>
      <c r="M252" s="4" t="s">
        <v>29</v>
      </c>
      <c r="N252" s="4" t="s">
        <v>28</v>
      </c>
      <c r="O252" s="4" t="s">
        <v>57</v>
      </c>
      <c r="P252" s="4" t="s">
        <v>634</v>
      </c>
      <c r="Q252" s="3" t="s">
        <v>57</v>
      </c>
      <c r="R252" s="11">
        <v>45657</v>
      </c>
      <c r="S252" s="4" t="s">
        <v>33</v>
      </c>
      <c r="T252" s="4" t="s">
        <v>626</v>
      </c>
    </row>
    <row r="253" spans="2:20" x14ac:dyDescent="0.25">
      <c r="B253" s="32">
        <v>205</v>
      </c>
      <c r="C253" s="32" t="s">
        <v>21</v>
      </c>
      <c r="D253" s="33" t="s">
        <v>337</v>
      </c>
      <c r="E253" s="33">
        <v>4</v>
      </c>
      <c r="F253" s="32"/>
      <c r="G253" s="34" t="s">
        <v>339</v>
      </c>
      <c r="H253" s="35" t="s">
        <v>973</v>
      </c>
      <c r="I253" s="36">
        <v>11398.86</v>
      </c>
      <c r="J253" s="35" t="s">
        <v>973</v>
      </c>
      <c r="K253" s="33" t="s">
        <v>57</v>
      </c>
      <c r="L253" s="33" t="s">
        <v>342</v>
      </c>
      <c r="M253" s="33" t="s">
        <v>29</v>
      </c>
      <c r="N253" s="33" t="s">
        <v>28</v>
      </c>
      <c r="O253" s="33" t="s">
        <v>157</v>
      </c>
      <c r="P253" s="33" t="s">
        <v>974</v>
      </c>
      <c r="Q253" s="32" t="s">
        <v>57</v>
      </c>
      <c r="R253" s="37">
        <v>45505</v>
      </c>
      <c r="S253" s="33" t="s">
        <v>33</v>
      </c>
      <c r="T253" s="33" t="s">
        <v>975</v>
      </c>
    </row>
    <row r="254" spans="2:20" x14ac:dyDescent="0.25">
      <c r="B254" s="3">
        <v>206</v>
      </c>
      <c r="C254" s="3" t="s">
        <v>21</v>
      </c>
      <c r="D254" s="4" t="s">
        <v>22</v>
      </c>
      <c r="E254" s="4">
        <v>3</v>
      </c>
      <c r="F254" s="3"/>
      <c r="G254" s="6" t="s">
        <v>24</v>
      </c>
      <c r="H254" s="14" t="s">
        <v>978</v>
      </c>
      <c r="I254" s="46">
        <v>460</v>
      </c>
      <c r="J254" s="14" t="s">
        <v>979</v>
      </c>
      <c r="K254" s="4" t="s">
        <v>233</v>
      </c>
      <c r="L254" s="4" t="s">
        <v>39</v>
      </c>
      <c r="M254" s="4" t="s">
        <v>29</v>
      </c>
      <c r="N254" s="4" t="s">
        <v>28</v>
      </c>
      <c r="O254" s="4" t="s">
        <v>234</v>
      </c>
      <c r="P254" s="4" t="s">
        <v>976</v>
      </c>
      <c r="Q254" s="3"/>
      <c r="R254" s="11" t="s">
        <v>57</v>
      </c>
      <c r="S254" s="4" t="s">
        <v>33</v>
      </c>
      <c r="T254" s="4" t="s">
        <v>977</v>
      </c>
    </row>
    <row r="255" spans="2:20" x14ac:dyDescent="0.25">
      <c r="B255" s="121">
        <v>207</v>
      </c>
      <c r="C255" s="126" t="s">
        <v>21</v>
      </c>
      <c r="D255" s="127" t="s">
        <v>337</v>
      </c>
      <c r="E255" s="126">
        <v>4</v>
      </c>
      <c r="F255" s="126"/>
      <c r="G255" s="128" t="s">
        <v>339</v>
      </c>
      <c r="H255" s="129" t="s">
        <v>987</v>
      </c>
      <c r="I255" s="102">
        <v>1678320</v>
      </c>
      <c r="J255" s="129" t="s">
        <v>987</v>
      </c>
      <c r="K255" s="127" t="s">
        <v>57</v>
      </c>
      <c r="L255" s="127" t="s">
        <v>342</v>
      </c>
      <c r="M255" s="127" t="s">
        <v>29</v>
      </c>
      <c r="N255" s="127" t="s">
        <v>28</v>
      </c>
      <c r="O255" s="127" t="s">
        <v>93</v>
      </c>
      <c r="P255" s="127" t="s">
        <v>989</v>
      </c>
      <c r="Q255" s="126" t="s">
        <v>719</v>
      </c>
      <c r="R255" s="130">
        <v>45657</v>
      </c>
      <c r="S255" s="127" t="s">
        <v>42</v>
      </c>
      <c r="T255" s="127" t="s">
        <v>988</v>
      </c>
    </row>
    <row r="256" spans="2:20" x14ac:dyDescent="0.25">
      <c r="B256" s="121">
        <v>208</v>
      </c>
      <c r="C256" s="3" t="s">
        <v>21</v>
      </c>
      <c r="D256" s="4" t="s">
        <v>22</v>
      </c>
      <c r="E256" s="4">
        <v>3</v>
      </c>
      <c r="F256" s="3" t="s">
        <v>96</v>
      </c>
      <c r="G256" s="6" t="s">
        <v>24</v>
      </c>
      <c r="H256" s="14" t="s">
        <v>991</v>
      </c>
      <c r="I256" s="102">
        <v>8596.59</v>
      </c>
      <c r="J256" s="14" t="s">
        <v>992</v>
      </c>
      <c r="K256" s="4" t="s">
        <v>918</v>
      </c>
      <c r="L256" s="4" t="s">
        <v>39</v>
      </c>
      <c r="M256" s="4" t="s">
        <v>28</v>
      </c>
      <c r="N256" s="4" t="s">
        <v>29</v>
      </c>
      <c r="O256" s="4" t="s">
        <v>157</v>
      </c>
      <c r="P256" s="4" t="s">
        <v>993</v>
      </c>
      <c r="Q256" s="3"/>
      <c r="R256" s="11">
        <v>45542</v>
      </c>
      <c r="S256" s="4" t="s">
        <v>33</v>
      </c>
      <c r="T256" s="4" t="s">
        <v>100</v>
      </c>
    </row>
    <row r="257" spans="2:16384" x14ac:dyDescent="0.25">
      <c r="B257" s="121">
        <v>209</v>
      </c>
      <c r="C257" s="7" t="s">
        <v>21</v>
      </c>
      <c r="D257" s="8" t="s">
        <v>22</v>
      </c>
      <c r="E257" s="8">
        <v>3</v>
      </c>
      <c r="F257" s="7" t="s">
        <v>961</v>
      </c>
      <c r="G257" s="10" t="s">
        <v>24</v>
      </c>
      <c r="H257" s="13" t="s">
        <v>996</v>
      </c>
      <c r="I257" s="102">
        <f>57.74*4</f>
        <v>230.96</v>
      </c>
      <c r="J257" s="13" t="s">
        <v>994</v>
      </c>
      <c r="K257" s="8" t="s">
        <v>233</v>
      </c>
      <c r="L257" s="8" t="s">
        <v>39</v>
      </c>
      <c r="M257" s="8" t="s">
        <v>29</v>
      </c>
      <c r="N257" s="8" t="s">
        <v>28</v>
      </c>
      <c r="O257" s="8" t="s">
        <v>234</v>
      </c>
      <c r="P257" s="8" t="s">
        <v>995</v>
      </c>
      <c r="Q257" s="7"/>
      <c r="R257" s="12" t="s">
        <v>57</v>
      </c>
      <c r="S257" s="8" t="s">
        <v>33</v>
      </c>
      <c r="T257" s="7" t="s">
        <v>998</v>
      </c>
    </row>
    <row r="258" spans="2:16384" x14ac:dyDescent="0.25">
      <c r="B258" s="121">
        <v>210</v>
      </c>
      <c r="C258" s="3" t="s">
        <v>21</v>
      </c>
      <c r="D258" s="4" t="s">
        <v>22</v>
      </c>
      <c r="E258" s="4">
        <v>3</v>
      </c>
      <c r="F258" s="3" t="s">
        <v>961</v>
      </c>
      <c r="G258" s="6" t="s">
        <v>24</v>
      </c>
      <c r="H258" s="14" t="s">
        <v>997</v>
      </c>
      <c r="I258" s="102">
        <f>78.89*3</f>
        <v>236.67000000000002</v>
      </c>
      <c r="J258" s="14" t="s">
        <v>994</v>
      </c>
      <c r="K258" s="4" t="s">
        <v>233</v>
      </c>
      <c r="L258" s="4" t="s">
        <v>39</v>
      </c>
      <c r="M258" s="4" t="s">
        <v>29</v>
      </c>
      <c r="N258" s="4" t="s">
        <v>28</v>
      </c>
      <c r="O258" s="4" t="s">
        <v>234</v>
      </c>
      <c r="P258" s="4" t="s">
        <v>995</v>
      </c>
      <c r="Q258" s="3"/>
      <c r="R258" s="11" t="s">
        <v>57</v>
      </c>
      <c r="S258" s="4" t="s">
        <v>33</v>
      </c>
      <c r="T258" s="4" t="s">
        <v>999</v>
      </c>
    </row>
    <row r="259" spans="2:16384" x14ac:dyDescent="0.25">
      <c r="B259" s="121">
        <v>211</v>
      </c>
      <c r="C259" s="7" t="s">
        <v>21</v>
      </c>
      <c r="D259" s="8" t="s">
        <v>22</v>
      </c>
      <c r="E259" s="8">
        <v>3</v>
      </c>
      <c r="F259" s="7" t="s">
        <v>961</v>
      </c>
      <c r="G259" s="10" t="s">
        <v>24</v>
      </c>
      <c r="H259" s="13" t="s">
        <v>1001</v>
      </c>
      <c r="I259" s="102">
        <v>152.39999999999998</v>
      </c>
      <c r="J259" s="13" t="s">
        <v>1002</v>
      </c>
      <c r="K259" s="8" t="s">
        <v>233</v>
      </c>
      <c r="L259" s="8" t="s">
        <v>39</v>
      </c>
      <c r="M259" s="8" t="s">
        <v>29</v>
      </c>
      <c r="N259" s="8" t="s">
        <v>28</v>
      </c>
      <c r="O259" s="8" t="s">
        <v>234</v>
      </c>
      <c r="P259" s="8" t="s">
        <v>1000</v>
      </c>
      <c r="Q259" s="7"/>
      <c r="R259" s="12" t="s">
        <v>57</v>
      </c>
      <c r="S259" s="8" t="s">
        <v>33</v>
      </c>
      <c r="T259" s="7" t="s">
        <v>1003</v>
      </c>
    </row>
    <row r="260" spans="2:16384" x14ac:dyDescent="0.25">
      <c r="B260" s="121">
        <v>212</v>
      </c>
      <c r="C260" s="3" t="s">
        <v>21</v>
      </c>
      <c r="D260" s="4" t="s">
        <v>22</v>
      </c>
      <c r="E260" s="4">
        <v>3</v>
      </c>
      <c r="F260" s="3" t="s">
        <v>226</v>
      </c>
      <c r="G260" s="6" t="s">
        <v>24</v>
      </c>
      <c r="H260" s="14" t="s">
        <v>1007</v>
      </c>
      <c r="I260" s="102">
        <v>350</v>
      </c>
      <c r="J260" s="14" t="s">
        <v>1006</v>
      </c>
      <c r="K260" s="4" t="s">
        <v>233</v>
      </c>
      <c r="L260" s="4" t="s">
        <v>39</v>
      </c>
      <c r="M260" s="4" t="s">
        <v>29</v>
      </c>
      <c r="N260" s="4" t="s">
        <v>28</v>
      </c>
      <c r="O260" s="4" t="s">
        <v>234</v>
      </c>
      <c r="P260" s="4" t="s">
        <v>1005</v>
      </c>
      <c r="Q260" s="3"/>
      <c r="R260" s="11" t="s">
        <v>57</v>
      </c>
      <c r="S260" s="4" t="s">
        <v>33</v>
      </c>
      <c r="T260" s="4" t="s">
        <v>1004</v>
      </c>
    </row>
    <row r="261" spans="2:16384" x14ac:dyDescent="0.25">
      <c r="B261" s="121">
        <v>213</v>
      </c>
      <c r="C261" s="7" t="s">
        <v>21</v>
      </c>
      <c r="D261" s="8" t="s">
        <v>22</v>
      </c>
      <c r="E261" s="8">
        <v>3</v>
      </c>
      <c r="F261" s="7" t="s">
        <v>1011</v>
      </c>
      <c r="G261" s="10" t="s">
        <v>24</v>
      </c>
      <c r="H261" s="13" t="s">
        <v>1008</v>
      </c>
      <c r="I261" s="102">
        <v>792.35</v>
      </c>
      <c r="J261" s="13" t="s">
        <v>1009</v>
      </c>
      <c r="K261" s="8" t="s">
        <v>233</v>
      </c>
      <c r="L261" s="8" t="s">
        <v>39</v>
      </c>
      <c r="M261" s="8" t="s">
        <v>29</v>
      </c>
      <c r="N261" s="8" t="s">
        <v>28</v>
      </c>
      <c r="O261" s="8" t="s">
        <v>234</v>
      </c>
      <c r="P261" s="8" t="s">
        <v>1010</v>
      </c>
      <c r="Q261" s="7"/>
      <c r="R261" s="12" t="s">
        <v>57</v>
      </c>
      <c r="S261" s="8" t="s">
        <v>33</v>
      </c>
      <c r="T261" s="7" t="s">
        <v>923</v>
      </c>
    </row>
    <row r="262" spans="2:16384" x14ac:dyDescent="0.25">
      <c r="B262" s="121">
        <v>214</v>
      </c>
      <c r="C262" s="3" t="s">
        <v>21</v>
      </c>
      <c r="D262" s="4" t="s">
        <v>22</v>
      </c>
      <c r="E262" s="4">
        <v>3</v>
      </c>
      <c r="F262" s="3" t="s">
        <v>226</v>
      </c>
      <c r="G262" s="6" t="s">
        <v>24</v>
      </c>
      <c r="H262" s="14" t="s">
        <v>1012</v>
      </c>
      <c r="I262" s="102">
        <v>960</v>
      </c>
      <c r="J262" s="14" t="s">
        <v>1013</v>
      </c>
      <c r="K262" s="4" t="s">
        <v>233</v>
      </c>
      <c r="L262" s="4" t="s">
        <v>39</v>
      </c>
      <c r="M262" s="4" t="s">
        <v>29</v>
      </c>
      <c r="N262" s="4" t="s">
        <v>28</v>
      </c>
      <c r="O262" s="4" t="s">
        <v>234</v>
      </c>
      <c r="P262" s="4" t="s">
        <v>1014</v>
      </c>
      <c r="Q262" s="3"/>
      <c r="R262" s="11" t="s">
        <v>57</v>
      </c>
      <c r="S262" s="4" t="s">
        <v>33</v>
      </c>
      <c r="T262" s="4" t="s">
        <v>1004</v>
      </c>
    </row>
    <row r="263" spans="2:16384" x14ac:dyDescent="0.25">
      <c r="B263" s="121">
        <v>215</v>
      </c>
      <c r="C263" s="7" t="s">
        <v>21</v>
      </c>
      <c r="D263" s="8" t="s">
        <v>22</v>
      </c>
      <c r="E263" s="8">
        <v>3</v>
      </c>
      <c r="F263" s="7"/>
      <c r="G263" s="10" t="s">
        <v>24</v>
      </c>
      <c r="H263" s="13" t="s">
        <v>1017</v>
      </c>
      <c r="I263" s="102">
        <v>5226.3900000000003</v>
      </c>
      <c r="J263" s="13" t="s">
        <v>1018</v>
      </c>
      <c r="K263" s="8" t="s">
        <v>190</v>
      </c>
      <c r="L263" s="8" t="s">
        <v>39</v>
      </c>
      <c r="M263" s="8" t="s">
        <v>29</v>
      </c>
      <c r="N263" s="8" t="s">
        <v>28</v>
      </c>
      <c r="O263" s="8" t="s">
        <v>157</v>
      </c>
      <c r="P263" s="8" t="s">
        <v>1016</v>
      </c>
      <c r="Q263" s="7"/>
      <c r="R263" s="12">
        <v>45597</v>
      </c>
      <c r="S263" s="8" t="s">
        <v>33</v>
      </c>
      <c r="T263" s="7" t="s">
        <v>1015</v>
      </c>
    </row>
    <row r="264" spans="2:16384" x14ac:dyDescent="0.25">
      <c r="B264" s="121">
        <v>216</v>
      </c>
      <c r="C264" s="3" t="s">
        <v>21</v>
      </c>
      <c r="D264" s="4" t="s">
        <v>22</v>
      </c>
      <c r="E264" s="4">
        <v>3</v>
      </c>
      <c r="F264" s="3" t="s">
        <v>961</v>
      </c>
      <c r="G264" s="6" t="s">
        <v>24</v>
      </c>
      <c r="H264" s="14" t="s">
        <v>1019</v>
      </c>
      <c r="I264" s="102">
        <v>170</v>
      </c>
      <c r="J264" s="14" t="s">
        <v>1020</v>
      </c>
      <c r="K264" s="4" t="s">
        <v>233</v>
      </c>
      <c r="L264" s="4" t="s">
        <v>39</v>
      </c>
      <c r="M264" s="4" t="s">
        <v>29</v>
      </c>
      <c r="N264" s="4" t="s">
        <v>28</v>
      </c>
      <c r="O264" s="4" t="s">
        <v>234</v>
      </c>
      <c r="P264" s="4" t="s">
        <v>1021</v>
      </c>
      <c r="Q264" s="3"/>
      <c r="R264" s="11" t="s">
        <v>57</v>
      </c>
      <c r="S264" s="4" t="s">
        <v>33</v>
      </c>
      <c r="T264" s="4" t="s">
        <v>1022</v>
      </c>
    </row>
    <row r="265" spans="2:16384" x14ac:dyDescent="0.25">
      <c r="B265" s="121">
        <v>217</v>
      </c>
      <c r="C265" s="132" t="s">
        <v>21</v>
      </c>
      <c r="D265" s="133" t="s">
        <v>22</v>
      </c>
      <c r="E265" s="132">
        <v>3</v>
      </c>
      <c r="F265" s="132" t="s">
        <v>294</v>
      </c>
      <c r="G265" s="134" t="s">
        <v>24</v>
      </c>
      <c r="H265" s="135" t="s">
        <v>1023</v>
      </c>
      <c r="I265" s="102">
        <v>1000</v>
      </c>
      <c r="J265" s="135" t="s">
        <v>1024</v>
      </c>
      <c r="K265" s="133" t="s">
        <v>233</v>
      </c>
      <c r="L265" s="133" t="s">
        <v>39</v>
      </c>
      <c r="M265" s="133" t="s">
        <v>29</v>
      </c>
      <c r="N265" s="133" t="s">
        <v>28</v>
      </c>
      <c r="O265" s="133" t="s">
        <v>234</v>
      </c>
      <c r="P265" s="133" t="s">
        <v>1025</v>
      </c>
      <c r="Q265" s="132"/>
      <c r="R265" s="136" t="s">
        <v>57</v>
      </c>
      <c r="S265" s="133" t="s">
        <v>33</v>
      </c>
      <c r="T265" s="132" t="s">
        <v>1026</v>
      </c>
    </row>
    <row r="266" spans="2:16384" x14ac:dyDescent="0.25">
      <c r="B266" s="121">
        <v>218</v>
      </c>
      <c r="C266" s="38" t="s">
        <v>21</v>
      </c>
      <c r="D266" s="39" t="s">
        <v>337</v>
      </c>
      <c r="E266" s="39">
        <v>3</v>
      </c>
      <c r="F266" s="38"/>
      <c r="G266" s="40" t="s">
        <v>339</v>
      </c>
      <c r="H266" s="41" t="s">
        <v>1028</v>
      </c>
      <c r="I266" s="102">
        <v>200000</v>
      </c>
      <c r="J266" s="41" t="s">
        <v>1029</v>
      </c>
      <c r="K266" s="39" t="s">
        <v>57</v>
      </c>
      <c r="L266" s="39" t="s">
        <v>342</v>
      </c>
      <c r="M266" s="39" t="s">
        <v>29</v>
      </c>
      <c r="N266" s="39" t="s">
        <v>29</v>
      </c>
      <c r="O266" s="39" t="s">
        <v>157</v>
      </c>
      <c r="P266" s="96" t="s">
        <v>1034</v>
      </c>
      <c r="Q266" s="39" t="s">
        <v>719</v>
      </c>
      <c r="R266" s="43">
        <v>45748</v>
      </c>
      <c r="S266" s="39" t="s">
        <v>33</v>
      </c>
      <c r="T266" s="39"/>
    </row>
    <row r="267" spans="2:16384" x14ac:dyDescent="0.25">
      <c r="B267" s="121">
        <v>219</v>
      </c>
      <c r="C267" s="7" t="s">
        <v>21</v>
      </c>
      <c r="D267" s="8" t="s">
        <v>22</v>
      </c>
      <c r="E267" s="8">
        <v>4</v>
      </c>
      <c r="F267" s="7"/>
      <c r="G267" s="10" t="s">
        <v>24</v>
      </c>
      <c r="H267" s="13" t="s">
        <v>1031</v>
      </c>
      <c r="I267" s="102">
        <v>4000</v>
      </c>
      <c r="J267" s="13" t="s">
        <v>1032</v>
      </c>
      <c r="K267" s="8" t="s">
        <v>190</v>
      </c>
      <c r="L267" s="8" t="s">
        <v>39</v>
      </c>
      <c r="M267" s="8" t="s">
        <v>29</v>
      </c>
      <c r="N267" s="8" t="s">
        <v>28</v>
      </c>
      <c r="O267" s="8" t="s">
        <v>157</v>
      </c>
      <c r="P267" s="8" t="s">
        <v>1033</v>
      </c>
      <c r="Q267" s="7"/>
      <c r="R267" s="12">
        <v>45565</v>
      </c>
      <c r="S267" s="8" t="s">
        <v>33</v>
      </c>
      <c r="T267" s="7" t="s">
        <v>1027</v>
      </c>
      <c r="V267" s="15"/>
      <c r="W267" s="121"/>
      <c r="X267" s="7"/>
      <c r="Y267" s="8"/>
      <c r="Z267" s="8"/>
      <c r="AA267" s="7"/>
      <c r="AB267" s="10"/>
      <c r="AC267" s="13"/>
      <c r="AD267" s="102"/>
      <c r="AE267" s="13"/>
      <c r="AF267" s="8"/>
      <c r="AG267" s="8"/>
      <c r="AH267" s="8"/>
      <c r="AI267" s="8"/>
      <c r="AJ267" s="8"/>
      <c r="AK267" s="8"/>
      <c r="AL267" s="7"/>
      <c r="AM267" s="12"/>
      <c r="AN267" s="8"/>
      <c r="AO267" s="7"/>
      <c r="AP267" s="15"/>
      <c r="AQ267" s="15"/>
      <c r="AR267" s="121"/>
      <c r="AS267" s="7"/>
      <c r="AT267" s="8"/>
      <c r="AU267" s="8"/>
      <c r="AV267" s="7"/>
      <c r="AW267" s="10"/>
      <c r="AX267" s="13"/>
      <c r="AY267" s="102"/>
      <c r="AZ267" s="13"/>
      <c r="BA267" s="8"/>
      <c r="BB267" s="8"/>
      <c r="BC267" s="8"/>
      <c r="BD267" s="8"/>
      <c r="BE267" s="8"/>
      <c r="BF267" s="8"/>
      <c r="BG267" s="7"/>
      <c r="BH267" s="12"/>
      <c r="BI267" s="8"/>
      <c r="BJ267" s="7"/>
      <c r="BK267" s="15"/>
      <c r="BL267" s="15"/>
      <c r="BM267" s="121"/>
      <c r="BN267" s="7"/>
      <c r="BO267" s="8"/>
      <c r="BP267" s="8"/>
      <c r="BQ267" s="7"/>
      <c r="BR267" s="10"/>
      <c r="BS267" s="13"/>
      <c r="BT267" s="102"/>
      <c r="BU267" s="13"/>
      <c r="BV267" s="8"/>
      <c r="BW267" s="8"/>
      <c r="BX267" s="8"/>
      <c r="BY267" s="8"/>
      <c r="BZ267" s="8"/>
      <c r="CA267" s="8"/>
      <c r="CB267" s="7"/>
      <c r="CC267" s="12"/>
      <c r="CD267" s="8"/>
      <c r="CE267" s="7"/>
      <c r="CF267" s="15"/>
      <c r="CG267" s="15"/>
      <c r="CH267" s="121"/>
      <c r="CI267" s="7"/>
      <c r="CJ267" s="8"/>
      <c r="CK267" s="8"/>
      <c r="CL267" s="7"/>
      <c r="CM267" s="10"/>
      <c r="CN267" s="13"/>
      <c r="CO267" s="102"/>
      <c r="CP267" s="13"/>
      <c r="CQ267" s="8"/>
      <c r="CR267" s="8"/>
      <c r="CS267" s="8"/>
      <c r="CT267" s="8"/>
      <c r="CU267" s="8"/>
      <c r="CV267" s="8"/>
      <c r="CW267" s="7"/>
      <c r="CX267" s="12"/>
      <c r="CY267" s="8"/>
      <c r="CZ267" s="7"/>
      <c r="DA267" s="15"/>
      <c r="DB267" s="15"/>
      <c r="DC267" s="121"/>
      <c r="DD267" s="7"/>
      <c r="DE267" s="8"/>
      <c r="DF267" s="8"/>
      <c r="DG267" s="7"/>
      <c r="DH267" s="10"/>
      <c r="DI267" s="13"/>
      <c r="DJ267" s="102"/>
      <c r="DK267" s="13"/>
      <c r="DL267" s="8"/>
      <c r="DM267" s="8"/>
      <c r="DN267" s="8"/>
      <c r="DO267" s="8"/>
      <c r="DP267" s="8"/>
      <c r="DQ267" s="8"/>
      <c r="DR267" s="7"/>
      <c r="DS267" s="12"/>
      <c r="DT267" s="8"/>
      <c r="DU267" s="7"/>
      <c r="DV267" s="15"/>
      <c r="DW267" s="15"/>
      <c r="DX267" s="121"/>
      <c r="DY267" s="7"/>
      <c r="DZ267" s="8"/>
      <c r="EA267" s="8"/>
      <c r="EB267" s="7"/>
      <c r="EC267" s="10"/>
      <c r="ED267" s="13"/>
      <c r="EE267" s="102"/>
      <c r="EF267" s="13"/>
      <c r="EG267" s="8"/>
      <c r="EH267" s="8"/>
      <c r="EI267" s="8"/>
      <c r="EJ267" s="8"/>
      <c r="EK267" s="8"/>
      <c r="EL267" s="8"/>
      <c r="EM267" s="7"/>
      <c r="EN267" s="12"/>
      <c r="EO267" s="8"/>
      <c r="EP267" s="7"/>
      <c r="EQ267" s="15"/>
      <c r="ER267" s="15"/>
      <c r="ES267" s="121"/>
      <c r="ET267" s="7"/>
      <c r="EU267" s="8"/>
      <c r="EV267" s="8"/>
      <c r="EW267" s="7"/>
      <c r="EX267" s="10"/>
      <c r="EY267" s="13"/>
      <c r="EZ267" s="102"/>
      <c r="FA267" s="13"/>
      <c r="FB267" s="8"/>
      <c r="FC267" s="8"/>
      <c r="FD267" s="8"/>
      <c r="FE267" s="8"/>
      <c r="FF267" s="8"/>
      <c r="FG267" s="8"/>
      <c r="FH267" s="7"/>
      <c r="FI267" s="12"/>
      <c r="FJ267" s="8"/>
      <c r="FK267" s="7"/>
      <c r="FL267" s="15"/>
      <c r="FM267" s="15"/>
      <c r="FN267" s="121"/>
      <c r="FO267" s="7"/>
      <c r="FP267" s="8"/>
      <c r="FQ267" s="8"/>
      <c r="FR267" s="7"/>
      <c r="FS267" s="10"/>
      <c r="FT267" s="13"/>
      <c r="FU267" s="102"/>
      <c r="FV267" s="13"/>
      <c r="FW267" s="8"/>
      <c r="FX267" s="8"/>
      <c r="FY267" s="8"/>
      <c r="FZ267" s="8"/>
      <c r="GA267" s="8"/>
      <c r="GB267" s="8"/>
      <c r="GC267" s="7"/>
      <c r="GD267" s="12"/>
      <c r="GE267" s="8"/>
      <c r="GF267" s="7"/>
      <c r="GG267" s="15"/>
      <c r="GH267" s="15"/>
      <c r="GI267" s="121"/>
      <c r="GJ267" s="7"/>
      <c r="GK267" s="8"/>
      <c r="GL267" s="8"/>
      <c r="GM267" s="7"/>
      <c r="GN267" s="10"/>
      <c r="GO267" s="13"/>
      <c r="GP267" s="102"/>
      <c r="GQ267" s="13"/>
      <c r="GR267" s="8"/>
      <c r="GS267" s="8"/>
      <c r="GT267" s="8"/>
      <c r="GU267" s="8"/>
      <c r="GV267" s="8"/>
      <c r="GW267" s="8"/>
      <c r="GX267" s="7"/>
      <c r="GY267" s="12"/>
      <c r="GZ267" s="8"/>
      <c r="HA267" s="7"/>
      <c r="HB267" s="15"/>
      <c r="HC267" s="15"/>
      <c r="HD267" s="121"/>
      <c r="HE267" s="7"/>
      <c r="HF267" s="8"/>
      <c r="HG267" s="8"/>
      <c r="HH267" s="7"/>
      <c r="HI267" s="10"/>
      <c r="HJ267" s="13"/>
      <c r="HK267" s="102"/>
      <c r="HL267" s="13"/>
      <c r="HM267" s="8"/>
      <c r="HN267" s="8"/>
      <c r="HO267" s="8"/>
      <c r="HP267" s="8"/>
      <c r="HQ267" s="8"/>
      <c r="HR267" s="8"/>
      <c r="HS267" s="7"/>
      <c r="HT267" s="12"/>
      <c r="HU267" s="8"/>
      <c r="HV267" s="7"/>
      <c r="HW267" s="15"/>
      <c r="HX267" s="15"/>
      <c r="HY267" s="121"/>
      <c r="HZ267" s="7"/>
      <c r="IA267" s="8"/>
      <c r="IB267" s="8"/>
      <c r="IC267" s="7"/>
      <c r="ID267" s="10"/>
      <c r="IE267" s="13"/>
      <c r="IF267" s="102"/>
      <c r="IG267" s="13"/>
      <c r="IH267" s="8"/>
      <c r="II267" s="8"/>
      <c r="IJ267" s="8"/>
      <c r="IK267" s="8"/>
      <c r="IL267" s="8"/>
      <c r="IM267" s="8"/>
      <c r="IN267" s="7"/>
      <c r="IO267" s="12"/>
      <c r="IP267" s="8"/>
      <c r="IQ267" s="7"/>
      <c r="IR267" s="15"/>
      <c r="IS267" s="15"/>
      <c r="IT267" s="121"/>
      <c r="IU267" s="7"/>
      <c r="IV267" s="8"/>
      <c r="IW267" s="8"/>
      <c r="IX267" s="7"/>
      <c r="IY267" s="10"/>
      <c r="IZ267" s="13"/>
      <c r="JA267" s="102"/>
      <c r="JB267" s="13"/>
      <c r="JC267" s="8"/>
      <c r="JD267" s="8"/>
      <c r="JE267" s="8"/>
      <c r="JF267" s="8"/>
      <c r="JG267" s="8"/>
      <c r="JH267" s="8"/>
      <c r="JI267" s="7"/>
      <c r="JJ267" s="12"/>
      <c r="JK267" s="8"/>
      <c r="JL267" s="7"/>
      <c r="JM267" s="15"/>
      <c r="JN267" s="15"/>
      <c r="JO267" s="121"/>
      <c r="JP267" s="7"/>
      <c r="JQ267" s="8"/>
      <c r="JR267" s="8"/>
      <c r="JS267" s="7"/>
      <c r="JT267" s="10"/>
      <c r="JU267" s="13"/>
      <c r="JV267" s="102"/>
      <c r="JW267" s="13"/>
      <c r="JX267" s="8"/>
      <c r="JY267" s="8"/>
      <c r="JZ267" s="8"/>
      <c r="KA267" s="8"/>
      <c r="KB267" s="8"/>
      <c r="KC267" s="8"/>
      <c r="KD267" s="7"/>
      <c r="KE267" s="12"/>
      <c r="KF267" s="8"/>
      <c r="KG267" s="7"/>
      <c r="KH267" s="15"/>
      <c r="KI267" s="15"/>
      <c r="KJ267" s="121"/>
      <c r="KK267" s="7"/>
      <c r="KL267" s="8"/>
      <c r="KM267" s="8"/>
      <c r="KN267" s="7"/>
      <c r="KO267" s="10"/>
      <c r="KP267" s="13"/>
      <c r="KQ267" s="102"/>
      <c r="KR267" s="13"/>
      <c r="KS267" s="8"/>
      <c r="KT267" s="8"/>
      <c r="KU267" s="8"/>
      <c r="KV267" s="8"/>
      <c r="KW267" s="8"/>
      <c r="KX267" s="8"/>
      <c r="KY267" s="7"/>
      <c r="KZ267" s="12"/>
      <c r="LA267" s="8"/>
      <c r="LB267" s="7"/>
      <c r="LC267" s="15"/>
      <c r="LD267" s="15"/>
      <c r="LE267" s="121"/>
      <c r="LF267" s="7"/>
      <c r="LG267" s="8"/>
      <c r="LH267" s="8"/>
      <c r="LI267" s="7"/>
      <c r="LJ267" s="10"/>
      <c r="LK267" s="13"/>
      <c r="LL267" s="102"/>
      <c r="LM267" s="13"/>
      <c r="LN267" s="8"/>
      <c r="LO267" s="8"/>
      <c r="LP267" s="8"/>
      <c r="LQ267" s="8"/>
      <c r="LR267" s="8"/>
      <c r="LS267" s="8"/>
      <c r="LT267" s="7"/>
      <c r="LU267" s="12"/>
      <c r="LV267" s="8"/>
      <c r="LW267" s="7"/>
      <c r="LX267" s="15"/>
      <c r="LY267" s="15"/>
      <c r="LZ267" s="121"/>
      <c r="MA267" s="7"/>
      <c r="MB267" s="8"/>
      <c r="MC267" s="8"/>
      <c r="MD267" s="7"/>
      <c r="ME267" s="10"/>
      <c r="MF267" s="13"/>
      <c r="MG267" s="102"/>
      <c r="MH267" s="13"/>
      <c r="MI267" s="8"/>
      <c r="MJ267" s="8"/>
      <c r="MK267" s="8"/>
      <c r="ML267" s="8"/>
      <c r="MM267" s="8"/>
      <c r="MN267" s="8"/>
      <c r="MO267" s="7"/>
      <c r="MP267" s="12"/>
      <c r="MQ267" s="8"/>
      <c r="MR267" s="7"/>
      <c r="MS267" s="15"/>
      <c r="MT267" s="15"/>
      <c r="MU267" s="121"/>
      <c r="MV267" s="7"/>
      <c r="MW267" s="8"/>
      <c r="MX267" s="8"/>
      <c r="MY267" s="7"/>
      <c r="MZ267" s="10"/>
      <c r="NA267" s="13"/>
      <c r="NB267" s="102"/>
      <c r="NC267" s="13"/>
      <c r="ND267" s="8"/>
      <c r="NE267" s="8"/>
      <c r="NF267" s="8"/>
      <c r="NG267" s="8"/>
      <c r="NH267" s="8"/>
      <c r="NI267" s="8"/>
      <c r="NJ267" s="7"/>
      <c r="NK267" s="12"/>
      <c r="NL267" s="8"/>
      <c r="NM267" s="7"/>
      <c r="NN267" s="15"/>
      <c r="NO267" s="15"/>
      <c r="NP267" s="121"/>
      <c r="NQ267" s="7"/>
      <c r="NR267" s="8"/>
      <c r="NS267" s="8"/>
      <c r="NT267" s="7"/>
      <c r="NU267" s="10"/>
      <c r="NV267" s="13"/>
      <c r="NW267" s="102"/>
      <c r="NX267" s="13"/>
      <c r="NY267" s="8"/>
      <c r="NZ267" s="8"/>
      <c r="OA267" s="8"/>
      <c r="OB267" s="8"/>
      <c r="OC267" s="8"/>
      <c r="OD267" s="8"/>
      <c r="OE267" s="7"/>
      <c r="OF267" s="12"/>
      <c r="OG267" s="8"/>
      <c r="OH267" s="7"/>
      <c r="OI267" s="15"/>
      <c r="OJ267" s="15"/>
      <c r="OK267" s="121"/>
      <c r="OL267" s="7"/>
      <c r="OM267" s="8"/>
      <c r="ON267" s="8"/>
      <c r="OO267" s="7"/>
      <c r="OP267" s="10"/>
      <c r="OQ267" s="13"/>
      <c r="OR267" s="102"/>
      <c r="OS267" s="13"/>
      <c r="OT267" s="8"/>
      <c r="OU267" s="8"/>
      <c r="OV267" s="8"/>
      <c r="OW267" s="8"/>
      <c r="OX267" s="8"/>
      <c r="OY267" s="8"/>
      <c r="OZ267" s="7"/>
      <c r="PA267" s="12"/>
      <c r="PB267" s="8"/>
      <c r="PC267" s="7"/>
      <c r="PD267" s="15"/>
      <c r="PE267" s="15"/>
      <c r="PF267" s="121"/>
      <c r="PG267" s="7"/>
      <c r="PH267" s="8"/>
      <c r="PI267" s="8"/>
      <c r="PJ267" s="7"/>
      <c r="PK267" s="10"/>
      <c r="PL267" s="13"/>
      <c r="PM267" s="102"/>
      <c r="PN267" s="13"/>
      <c r="PO267" s="8"/>
      <c r="PP267" s="8"/>
      <c r="PQ267" s="8"/>
      <c r="PR267" s="8"/>
      <c r="PS267" s="8"/>
      <c r="PT267" s="8"/>
      <c r="PU267" s="7"/>
      <c r="PV267" s="12"/>
      <c r="PW267" s="8"/>
      <c r="PX267" s="7"/>
      <c r="PY267" s="15"/>
      <c r="PZ267" s="15"/>
      <c r="QA267" s="121"/>
      <c r="QB267" s="7"/>
      <c r="QC267" s="8"/>
      <c r="QD267" s="8"/>
      <c r="QE267" s="7"/>
      <c r="QF267" s="10"/>
      <c r="QG267" s="13"/>
      <c r="QH267" s="102"/>
      <c r="QI267" s="13"/>
      <c r="QJ267" s="8"/>
      <c r="QK267" s="8"/>
      <c r="QL267" s="8"/>
      <c r="QM267" s="8"/>
      <c r="QN267" s="8"/>
      <c r="QO267" s="8"/>
      <c r="QP267" s="7"/>
      <c r="QQ267" s="12"/>
      <c r="QR267" s="8"/>
      <c r="QS267" s="7"/>
      <c r="QT267" s="15"/>
      <c r="QU267" s="15"/>
      <c r="QV267" s="121"/>
      <c r="QW267" s="7"/>
      <c r="QX267" s="8"/>
      <c r="QY267" s="8"/>
      <c r="QZ267" s="7"/>
      <c r="RA267" s="10"/>
      <c r="RB267" s="13"/>
      <c r="RC267" s="102"/>
      <c r="RD267" s="13"/>
      <c r="RE267" s="8"/>
      <c r="RF267" s="8"/>
      <c r="RG267" s="8"/>
      <c r="RH267" s="8"/>
      <c r="RI267" s="8"/>
      <c r="RJ267" s="8"/>
      <c r="RK267" s="7"/>
      <c r="RL267" s="12"/>
      <c r="RM267" s="8"/>
      <c r="RN267" s="7"/>
      <c r="RO267" s="15"/>
      <c r="RP267" s="15"/>
      <c r="RQ267" s="121"/>
      <c r="RR267" s="7"/>
      <c r="RS267" s="8"/>
      <c r="RT267" s="8"/>
      <c r="RU267" s="7"/>
      <c r="RV267" s="10"/>
      <c r="RW267" s="13"/>
      <c r="RX267" s="102"/>
      <c r="RY267" s="13"/>
      <c r="RZ267" s="8"/>
      <c r="SA267" s="8"/>
      <c r="SB267" s="8"/>
      <c r="SC267" s="8"/>
      <c r="SD267" s="8"/>
      <c r="SE267" s="8"/>
      <c r="SF267" s="7"/>
      <c r="SG267" s="12"/>
      <c r="SH267" s="8"/>
      <c r="SI267" s="7"/>
      <c r="SJ267" s="15"/>
      <c r="SK267" s="15"/>
      <c r="SL267" s="121"/>
      <c r="SM267" s="7"/>
      <c r="SN267" s="8"/>
      <c r="SO267" s="8"/>
      <c r="SP267" s="7"/>
      <c r="SQ267" s="10"/>
      <c r="SR267" s="13"/>
      <c r="SS267" s="102"/>
      <c r="ST267" s="13"/>
      <c r="SU267" s="8"/>
      <c r="SV267" s="8"/>
      <c r="SW267" s="8"/>
      <c r="SX267" s="8"/>
      <c r="SY267" s="8"/>
      <c r="SZ267" s="8"/>
      <c r="TA267" s="7"/>
      <c r="TB267" s="12"/>
      <c r="TC267" s="8"/>
      <c r="TD267" s="7"/>
      <c r="TE267" s="15"/>
      <c r="TF267" s="15"/>
      <c r="TG267" s="121"/>
      <c r="TH267" s="7"/>
      <c r="TI267" s="8"/>
      <c r="TJ267" s="8"/>
      <c r="TK267" s="7"/>
      <c r="TL267" s="10"/>
      <c r="TM267" s="13"/>
      <c r="TN267" s="102"/>
      <c r="TO267" s="13"/>
      <c r="TP267" s="8"/>
      <c r="TQ267" s="8"/>
      <c r="TR267" s="8"/>
      <c r="TS267" s="8"/>
      <c r="TT267" s="8"/>
      <c r="TU267" s="8"/>
      <c r="TV267" s="7"/>
      <c r="TW267" s="12"/>
      <c r="TX267" s="8"/>
      <c r="TY267" s="7"/>
      <c r="TZ267" s="15"/>
      <c r="UA267" s="15"/>
      <c r="UB267" s="121"/>
      <c r="UC267" s="7"/>
      <c r="UD267" s="8"/>
      <c r="UE267" s="8"/>
      <c r="UF267" s="7"/>
      <c r="UG267" s="10"/>
      <c r="UH267" s="13"/>
      <c r="UI267" s="102"/>
      <c r="UJ267" s="13"/>
      <c r="UK267" s="8"/>
      <c r="UL267" s="8"/>
      <c r="UM267" s="8"/>
      <c r="UN267" s="8"/>
      <c r="UO267" s="8"/>
      <c r="UP267" s="8"/>
      <c r="UQ267" s="7"/>
      <c r="UR267" s="12"/>
      <c r="US267" s="8"/>
      <c r="UT267" s="7"/>
      <c r="UU267" s="15"/>
      <c r="UV267" s="15"/>
      <c r="UW267" s="121"/>
      <c r="UX267" s="7"/>
      <c r="UY267" s="8"/>
      <c r="UZ267" s="8"/>
      <c r="VA267" s="7"/>
      <c r="VB267" s="10"/>
      <c r="VC267" s="13"/>
      <c r="VD267" s="102"/>
      <c r="VE267" s="13"/>
      <c r="VF267" s="8"/>
      <c r="VG267" s="8"/>
      <c r="VH267" s="8"/>
      <c r="VI267" s="8"/>
      <c r="VJ267" s="8"/>
      <c r="VK267" s="8"/>
      <c r="VL267" s="7"/>
      <c r="VM267" s="12"/>
      <c r="VN267" s="8"/>
      <c r="VO267" s="7"/>
      <c r="VP267" s="15"/>
      <c r="VQ267" s="15"/>
      <c r="VR267" s="121"/>
      <c r="VS267" s="7"/>
      <c r="VT267" s="8"/>
      <c r="VU267" s="8"/>
      <c r="VV267" s="7"/>
      <c r="VW267" s="10"/>
      <c r="VX267" s="13"/>
      <c r="VY267" s="102"/>
      <c r="VZ267" s="13"/>
      <c r="WA267" s="8"/>
      <c r="WB267" s="8"/>
      <c r="WC267" s="8"/>
      <c r="WD267" s="8"/>
      <c r="WE267" s="8"/>
      <c r="WF267" s="8"/>
      <c r="WG267" s="7"/>
      <c r="WH267" s="12"/>
      <c r="WI267" s="8"/>
      <c r="WJ267" s="7"/>
      <c r="WK267" s="15"/>
      <c r="WL267" s="15"/>
      <c r="WM267" s="121"/>
      <c r="WN267" s="7"/>
      <c r="WO267" s="8"/>
      <c r="WP267" s="8"/>
      <c r="WQ267" s="7"/>
      <c r="WR267" s="10"/>
      <c r="WS267" s="13"/>
      <c r="WT267" s="102"/>
      <c r="WU267" s="13"/>
      <c r="WV267" s="8"/>
      <c r="WW267" s="8"/>
      <c r="WX267" s="8"/>
      <c r="WY267" s="8"/>
      <c r="WZ267" s="8"/>
      <c r="XA267" s="8"/>
      <c r="XB267" s="7"/>
      <c r="XC267" s="12"/>
      <c r="XD267" s="8"/>
      <c r="XE267" s="7"/>
      <c r="XF267" s="15"/>
      <c r="XG267" s="15"/>
      <c r="XH267" s="121"/>
      <c r="XI267" s="7"/>
      <c r="XJ267" s="8"/>
      <c r="XK267" s="8"/>
      <c r="XL267" s="7"/>
      <c r="XM267" s="10"/>
      <c r="XN267" s="13"/>
      <c r="XO267" s="102"/>
      <c r="XP267" s="13"/>
      <c r="XQ267" s="8"/>
      <c r="XR267" s="8"/>
      <c r="XS267" s="8"/>
      <c r="XT267" s="8"/>
      <c r="XU267" s="8"/>
      <c r="XV267" s="8"/>
      <c r="XW267" s="7"/>
      <c r="XX267" s="12"/>
      <c r="XY267" s="8"/>
      <c r="XZ267" s="7"/>
      <c r="YA267" s="15"/>
      <c r="YB267" s="15"/>
      <c r="YC267" s="121"/>
      <c r="YD267" s="7"/>
      <c r="YE267" s="8"/>
      <c r="YF267" s="8"/>
      <c r="YG267" s="7"/>
      <c r="YH267" s="10"/>
      <c r="YI267" s="13"/>
      <c r="YJ267" s="102"/>
      <c r="YK267" s="13"/>
      <c r="YL267" s="8"/>
      <c r="YM267" s="8"/>
      <c r="YN267" s="8"/>
      <c r="YO267" s="8"/>
      <c r="YP267" s="8"/>
      <c r="YQ267" s="8"/>
      <c r="YR267" s="7"/>
      <c r="YS267" s="12"/>
      <c r="YT267" s="8"/>
      <c r="YU267" s="7"/>
      <c r="YV267" s="15"/>
      <c r="YW267" s="15"/>
      <c r="YX267" s="121"/>
      <c r="YY267" s="7"/>
      <c r="YZ267" s="8"/>
      <c r="ZA267" s="8"/>
      <c r="ZB267" s="7"/>
      <c r="ZC267" s="10"/>
      <c r="ZD267" s="13"/>
      <c r="ZE267" s="102"/>
      <c r="ZF267" s="13"/>
      <c r="ZG267" s="8"/>
      <c r="ZH267" s="8"/>
      <c r="ZI267" s="8"/>
      <c r="ZJ267" s="8"/>
      <c r="ZK267" s="8"/>
      <c r="ZL267" s="8"/>
      <c r="ZM267" s="7"/>
      <c r="ZN267" s="12"/>
      <c r="ZO267" s="8"/>
      <c r="ZP267" s="7"/>
      <c r="ZQ267" s="15"/>
      <c r="ZR267" s="15"/>
      <c r="ZS267" s="121"/>
      <c r="ZT267" s="7"/>
      <c r="ZU267" s="8"/>
      <c r="ZV267" s="8"/>
      <c r="ZW267" s="7"/>
      <c r="ZX267" s="10"/>
      <c r="ZY267" s="13"/>
      <c r="ZZ267" s="102"/>
      <c r="AAA267" s="13"/>
      <c r="AAB267" s="8"/>
      <c r="AAC267" s="8"/>
      <c r="AAD267" s="8"/>
      <c r="AAE267" s="8"/>
      <c r="AAF267" s="8"/>
      <c r="AAG267" s="8"/>
      <c r="AAH267" s="7"/>
      <c r="AAI267" s="12"/>
      <c r="AAJ267" s="8"/>
      <c r="AAK267" s="7"/>
      <c r="AAL267" s="15"/>
      <c r="AAM267" s="15"/>
      <c r="AAN267" s="121"/>
      <c r="AAO267" s="7"/>
      <c r="AAP267" s="8"/>
      <c r="AAQ267" s="8"/>
      <c r="AAR267" s="7"/>
      <c r="AAS267" s="10"/>
      <c r="AAT267" s="13"/>
      <c r="AAU267" s="102"/>
      <c r="AAV267" s="13"/>
      <c r="AAW267" s="8"/>
      <c r="AAX267" s="8"/>
      <c r="AAY267" s="8"/>
      <c r="AAZ267" s="8"/>
      <c r="ABA267" s="8"/>
      <c r="ABB267" s="8"/>
      <c r="ABC267" s="7"/>
      <c r="ABD267" s="12"/>
      <c r="ABE267" s="8"/>
      <c r="ABF267" s="7"/>
      <c r="ABG267" s="15"/>
      <c r="ABH267" s="15"/>
      <c r="ABI267" s="121"/>
      <c r="ABJ267" s="7"/>
      <c r="ABK267" s="8"/>
      <c r="ABL267" s="8"/>
      <c r="ABM267" s="7"/>
      <c r="ABN267" s="10"/>
      <c r="ABO267" s="13"/>
      <c r="ABP267" s="102"/>
      <c r="ABQ267" s="13"/>
      <c r="ABR267" s="8"/>
      <c r="ABS267" s="8"/>
      <c r="ABT267" s="8"/>
      <c r="ABU267" s="8"/>
      <c r="ABV267" s="8"/>
      <c r="ABW267" s="8"/>
      <c r="ABX267" s="7"/>
      <c r="ABY267" s="12"/>
      <c r="ABZ267" s="8"/>
      <c r="ACA267" s="7"/>
      <c r="ACB267" s="15"/>
      <c r="ACC267" s="15"/>
      <c r="ACD267" s="121"/>
      <c r="ACE267" s="7"/>
      <c r="ACF267" s="8"/>
      <c r="ACG267" s="8"/>
      <c r="ACH267" s="7"/>
      <c r="ACI267" s="10"/>
      <c r="ACJ267" s="13"/>
      <c r="ACK267" s="102"/>
      <c r="ACL267" s="13"/>
      <c r="ACM267" s="8"/>
      <c r="ACN267" s="8"/>
      <c r="ACO267" s="8"/>
      <c r="ACP267" s="8"/>
      <c r="ACQ267" s="8"/>
      <c r="ACR267" s="8"/>
      <c r="ACS267" s="7"/>
      <c r="ACT267" s="12"/>
      <c r="ACU267" s="8"/>
      <c r="ACV267" s="7"/>
      <c r="ACW267" s="15"/>
      <c r="ACX267" s="15"/>
      <c r="ACY267" s="121"/>
      <c r="ACZ267" s="7"/>
      <c r="ADA267" s="8"/>
      <c r="ADB267" s="8"/>
      <c r="ADC267" s="7"/>
      <c r="ADD267" s="10"/>
      <c r="ADE267" s="13"/>
      <c r="ADF267" s="102"/>
      <c r="ADG267" s="13"/>
      <c r="ADH267" s="8"/>
      <c r="ADI267" s="8"/>
      <c r="ADJ267" s="8"/>
      <c r="ADK267" s="8"/>
      <c r="ADL267" s="8"/>
      <c r="ADM267" s="8"/>
      <c r="ADN267" s="7"/>
      <c r="ADO267" s="12"/>
      <c r="ADP267" s="8"/>
      <c r="ADQ267" s="7"/>
      <c r="ADR267" s="15"/>
      <c r="ADS267" s="15"/>
      <c r="ADT267" s="121"/>
      <c r="ADU267" s="7"/>
      <c r="ADV267" s="8"/>
      <c r="ADW267" s="8"/>
      <c r="ADX267" s="7"/>
      <c r="ADY267" s="10"/>
      <c r="ADZ267" s="13"/>
      <c r="AEA267" s="102"/>
      <c r="AEB267" s="13"/>
      <c r="AEC267" s="8"/>
      <c r="AED267" s="8"/>
      <c r="AEE267" s="8"/>
      <c r="AEF267" s="8"/>
      <c r="AEG267" s="8"/>
      <c r="AEH267" s="8"/>
      <c r="AEI267" s="7"/>
      <c r="AEJ267" s="12"/>
      <c r="AEK267" s="8"/>
      <c r="AEL267" s="7"/>
      <c r="AEM267" s="15"/>
      <c r="AEN267" s="15"/>
      <c r="AEO267" s="121"/>
      <c r="AEP267" s="7"/>
      <c r="AEQ267" s="8"/>
      <c r="AER267" s="8"/>
      <c r="AES267" s="7"/>
      <c r="AET267" s="10"/>
      <c r="AEU267" s="13"/>
      <c r="AEV267" s="102"/>
      <c r="AEW267" s="13"/>
      <c r="AEX267" s="8"/>
      <c r="AEY267" s="8"/>
      <c r="AEZ267" s="8"/>
      <c r="AFA267" s="8"/>
      <c r="AFB267" s="8"/>
      <c r="AFC267" s="8"/>
      <c r="AFD267" s="7"/>
      <c r="AFE267" s="12"/>
      <c r="AFF267" s="8"/>
      <c r="AFG267" s="7"/>
      <c r="AFH267" s="15"/>
      <c r="AFI267" s="15"/>
      <c r="AFJ267" s="121"/>
      <c r="AFK267" s="7"/>
      <c r="AFL267" s="8"/>
      <c r="AFM267" s="8"/>
      <c r="AFN267" s="7"/>
      <c r="AFO267" s="10"/>
      <c r="AFP267" s="13"/>
      <c r="AFQ267" s="102"/>
      <c r="AFR267" s="13"/>
      <c r="AFS267" s="8"/>
      <c r="AFT267" s="8"/>
      <c r="AFU267" s="8"/>
      <c r="AFV267" s="8"/>
      <c r="AFW267" s="8"/>
      <c r="AFX267" s="8"/>
      <c r="AFY267" s="7"/>
      <c r="AFZ267" s="12"/>
      <c r="AGA267" s="8"/>
      <c r="AGB267" s="7"/>
      <c r="AGC267" s="15"/>
      <c r="AGD267" s="15"/>
      <c r="AGE267" s="121"/>
      <c r="AGF267" s="7"/>
      <c r="AGG267" s="8"/>
      <c r="AGH267" s="8"/>
      <c r="AGI267" s="7"/>
      <c r="AGJ267" s="10"/>
      <c r="AGK267" s="13"/>
      <c r="AGL267" s="102"/>
      <c r="AGM267" s="13"/>
      <c r="AGN267" s="8"/>
      <c r="AGO267" s="8"/>
      <c r="AGP267" s="8"/>
      <c r="AGQ267" s="8"/>
      <c r="AGR267" s="8"/>
      <c r="AGS267" s="8"/>
      <c r="AGT267" s="7"/>
      <c r="AGU267" s="12"/>
      <c r="AGV267" s="8"/>
      <c r="AGW267" s="7"/>
      <c r="AGX267" s="15"/>
      <c r="AGY267" s="15"/>
      <c r="AGZ267" s="121"/>
      <c r="AHA267" s="7"/>
      <c r="AHB267" s="8"/>
      <c r="AHC267" s="8"/>
      <c r="AHD267" s="7"/>
      <c r="AHE267" s="10"/>
      <c r="AHF267" s="13"/>
      <c r="AHG267" s="102"/>
      <c r="AHH267" s="13"/>
      <c r="AHI267" s="8"/>
      <c r="AHJ267" s="8"/>
      <c r="AHK267" s="8"/>
      <c r="AHL267" s="8"/>
      <c r="AHM267" s="8"/>
      <c r="AHN267" s="8"/>
      <c r="AHO267" s="7"/>
      <c r="AHP267" s="12"/>
      <c r="AHQ267" s="8"/>
      <c r="AHR267" s="7"/>
      <c r="AHS267" s="15"/>
      <c r="AHT267" s="15"/>
      <c r="AHU267" s="121"/>
      <c r="AHV267" s="7"/>
      <c r="AHW267" s="8"/>
      <c r="AHX267" s="8"/>
      <c r="AHY267" s="7"/>
      <c r="AHZ267" s="10"/>
      <c r="AIA267" s="13"/>
      <c r="AIB267" s="102"/>
      <c r="AIC267" s="13"/>
      <c r="AID267" s="8"/>
      <c r="AIE267" s="8"/>
      <c r="AIF267" s="8"/>
      <c r="AIG267" s="8"/>
      <c r="AIH267" s="8"/>
      <c r="AII267" s="8"/>
      <c r="AIJ267" s="7"/>
      <c r="AIK267" s="12"/>
      <c r="AIL267" s="8"/>
      <c r="AIM267" s="7"/>
      <c r="AIN267" s="15"/>
      <c r="AIO267" s="15"/>
      <c r="AIP267" s="121"/>
      <c r="AIQ267" s="7"/>
      <c r="AIR267" s="8"/>
      <c r="AIS267" s="8"/>
      <c r="AIT267" s="7"/>
      <c r="AIU267" s="10"/>
      <c r="AIV267" s="13"/>
      <c r="AIW267" s="102"/>
      <c r="AIX267" s="13"/>
      <c r="AIY267" s="8"/>
      <c r="AIZ267" s="8"/>
      <c r="AJA267" s="8"/>
      <c r="AJB267" s="8"/>
      <c r="AJC267" s="8"/>
      <c r="AJD267" s="8"/>
      <c r="AJE267" s="7"/>
      <c r="AJF267" s="12"/>
      <c r="AJG267" s="8"/>
      <c r="AJH267" s="7"/>
      <c r="AJI267" s="15"/>
      <c r="AJJ267" s="15"/>
      <c r="AJK267" s="121"/>
      <c r="AJL267" s="7"/>
      <c r="AJM267" s="8"/>
      <c r="AJN267" s="8"/>
      <c r="AJO267" s="7"/>
      <c r="AJP267" s="10"/>
      <c r="AJQ267" s="13"/>
      <c r="AJR267" s="102"/>
      <c r="AJS267" s="13"/>
      <c r="AJT267" s="8"/>
      <c r="AJU267" s="8"/>
      <c r="AJV267" s="8"/>
      <c r="AJW267" s="8"/>
      <c r="AJX267" s="8"/>
      <c r="AJY267" s="8"/>
      <c r="AJZ267" s="7"/>
      <c r="AKA267" s="12"/>
      <c r="AKB267" s="8"/>
      <c r="AKC267" s="7"/>
      <c r="AKD267" s="15"/>
      <c r="AKE267" s="15"/>
      <c r="AKF267" s="121"/>
      <c r="AKG267" s="7"/>
      <c r="AKH267" s="8"/>
      <c r="AKI267" s="8"/>
      <c r="AKJ267" s="7"/>
      <c r="AKK267" s="10"/>
      <c r="AKL267" s="13"/>
      <c r="AKM267" s="102"/>
      <c r="AKN267" s="13"/>
      <c r="AKO267" s="8"/>
      <c r="AKP267" s="8"/>
      <c r="AKQ267" s="8"/>
      <c r="AKR267" s="8"/>
      <c r="AKS267" s="8"/>
      <c r="AKT267" s="8"/>
      <c r="AKU267" s="7"/>
      <c r="AKV267" s="12"/>
      <c r="AKW267" s="8"/>
      <c r="AKX267" s="7"/>
      <c r="AKY267" s="15"/>
      <c r="AKZ267" s="15"/>
      <c r="ALA267" s="121"/>
      <c r="ALB267" s="7"/>
      <c r="ALC267" s="8"/>
      <c r="ALD267" s="8"/>
      <c r="ALE267" s="7"/>
      <c r="ALF267" s="10"/>
      <c r="ALG267" s="13"/>
      <c r="ALH267" s="102"/>
      <c r="ALI267" s="13"/>
      <c r="ALJ267" s="8"/>
      <c r="ALK267" s="8"/>
      <c r="ALL267" s="8"/>
      <c r="ALM267" s="8"/>
      <c r="ALN267" s="8"/>
      <c r="ALO267" s="8"/>
      <c r="ALP267" s="7"/>
      <c r="ALQ267" s="12"/>
      <c r="ALR267" s="8"/>
      <c r="ALS267" s="7"/>
      <c r="ALT267" s="15"/>
      <c r="ALU267" s="15"/>
      <c r="ALV267" s="121"/>
      <c r="ALW267" s="7"/>
      <c r="ALX267" s="8"/>
      <c r="ALY267" s="8"/>
      <c r="ALZ267" s="7"/>
      <c r="AMA267" s="10"/>
      <c r="AMB267" s="13"/>
      <c r="AMC267" s="102"/>
      <c r="AMD267" s="13"/>
      <c r="AME267" s="8"/>
      <c r="AMF267" s="8"/>
      <c r="AMG267" s="8"/>
      <c r="AMH267" s="8"/>
      <c r="AMI267" s="8"/>
      <c r="AMJ267" s="8"/>
      <c r="AMK267" s="7"/>
      <c r="AML267" s="12"/>
      <c r="AMM267" s="8"/>
      <c r="AMN267" s="7"/>
      <c r="AMO267" s="15"/>
      <c r="AMP267" s="15"/>
      <c r="AMQ267" s="121"/>
      <c r="AMR267" s="7"/>
      <c r="AMS267" s="8"/>
      <c r="AMT267" s="8"/>
      <c r="AMU267" s="7"/>
      <c r="AMV267" s="10"/>
      <c r="AMW267" s="13"/>
      <c r="AMX267" s="102"/>
      <c r="AMY267" s="13"/>
      <c r="AMZ267" s="8"/>
      <c r="ANA267" s="8"/>
      <c r="ANB267" s="8"/>
      <c r="ANC267" s="8"/>
      <c r="AND267" s="8"/>
      <c r="ANE267" s="8"/>
      <c r="ANF267" s="7"/>
      <c r="ANG267" s="12"/>
      <c r="ANH267" s="8"/>
      <c r="ANI267" s="7"/>
      <c r="ANJ267" s="15"/>
      <c r="ANK267" s="15"/>
      <c r="ANL267" s="121"/>
      <c r="ANM267" s="7"/>
      <c r="ANN267" s="8"/>
      <c r="ANO267" s="8"/>
      <c r="ANP267" s="7"/>
      <c r="ANQ267" s="10"/>
      <c r="ANR267" s="13"/>
      <c r="ANS267" s="102"/>
      <c r="ANT267" s="13"/>
      <c r="ANU267" s="8"/>
      <c r="ANV267" s="8"/>
      <c r="ANW267" s="8"/>
      <c r="ANX267" s="8"/>
      <c r="ANY267" s="8"/>
      <c r="ANZ267" s="8"/>
      <c r="AOA267" s="7"/>
      <c r="AOB267" s="12"/>
      <c r="AOC267" s="8"/>
      <c r="AOD267" s="7"/>
      <c r="AOE267" s="15"/>
      <c r="AOF267" s="15"/>
      <c r="AOG267" s="121"/>
      <c r="AOH267" s="7"/>
      <c r="AOI267" s="8"/>
      <c r="AOJ267" s="8"/>
      <c r="AOK267" s="7"/>
      <c r="AOL267" s="10"/>
      <c r="AOM267" s="13"/>
      <c r="AON267" s="102"/>
      <c r="AOO267" s="13"/>
      <c r="AOP267" s="8"/>
      <c r="AOQ267" s="8"/>
      <c r="AOR267" s="8"/>
      <c r="AOS267" s="8"/>
      <c r="AOT267" s="8"/>
      <c r="AOU267" s="8"/>
      <c r="AOV267" s="7"/>
      <c r="AOW267" s="12"/>
      <c r="AOX267" s="8"/>
      <c r="AOY267" s="7"/>
      <c r="AOZ267" s="15"/>
      <c r="APA267" s="15"/>
      <c r="APB267" s="121"/>
      <c r="APC267" s="7"/>
      <c r="APD267" s="8"/>
      <c r="APE267" s="8"/>
      <c r="APF267" s="7"/>
      <c r="APG267" s="10"/>
      <c r="APH267" s="13"/>
      <c r="API267" s="102"/>
      <c r="APJ267" s="13"/>
      <c r="APK267" s="8"/>
      <c r="APL267" s="8"/>
      <c r="APM267" s="8"/>
      <c r="APN267" s="8"/>
      <c r="APO267" s="8"/>
      <c r="APP267" s="8"/>
      <c r="APQ267" s="7"/>
      <c r="APR267" s="12"/>
      <c r="APS267" s="8"/>
      <c r="APT267" s="7"/>
      <c r="APU267" s="15"/>
      <c r="APV267" s="15"/>
      <c r="APW267" s="121"/>
      <c r="APX267" s="7"/>
      <c r="APY267" s="8"/>
      <c r="APZ267" s="8"/>
      <c r="AQA267" s="7"/>
      <c r="AQB267" s="10"/>
      <c r="AQC267" s="13"/>
      <c r="AQD267" s="102"/>
      <c r="AQE267" s="13"/>
      <c r="AQF267" s="8"/>
      <c r="AQG267" s="8"/>
      <c r="AQH267" s="8"/>
      <c r="AQI267" s="8"/>
      <c r="AQJ267" s="8"/>
      <c r="AQK267" s="8"/>
      <c r="AQL267" s="7"/>
      <c r="AQM267" s="12"/>
      <c r="AQN267" s="8"/>
      <c r="AQO267" s="7"/>
      <c r="AQP267" s="15"/>
      <c r="AQQ267" s="15"/>
      <c r="AQR267" s="121"/>
      <c r="AQS267" s="7"/>
      <c r="AQT267" s="8"/>
      <c r="AQU267" s="8"/>
      <c r="AQV267" s="7"/>
      <c r="AQW267" s="10"/>
      <c r="AQX267" s="13"/>
      <c r="AQY267" s="102"/>
      <c r="AQZ267" s="13"/>
      <c r="ARA267" s="8"/>
      <c r="ARB267" s="8"/>
      <c r="ARC267" s="8"/>
      <c r="ARD267" s="8"/>
      <c r="ARE267" s="8"/>
      <c r="ARF267" s="8"/>
      <c r="ARG267" s="7"/>
      <c r="ARH267" s="12"/>
      <c r="ARI267" s="8"/>
      <c r="ARJ267" s="7"/>
      <c r="ARK267" s="15"/>
      <c r="ARL267" s="15"/>
      <c r="ARM267" s="121"/>
      <c r="ARN267" s="7"/>
      <c r="ARO267" s="8"/>
      <c r="ARP267" s="8"/>
      <c r="ARQ267" s="7"/>
      <c r="ARR267" s="10"/>
      <c r="ARS267" s="13"/>
      <c r="ART267" s="102"/>
      <c r="ARU267" s="13"/>
      <c r="ARV267" s="8"/>
      <c r="ARW267" s="8"/>
      <c r="ARX267" s="8"/>
      <c r="ARY267" s="8"/>
      <c r="ARZ267" s="8"/>
      <c r="ASA267" s="8"/>
      <c r="ASB267" s="7"/>
      <c r="ASC267" s="12"/>
      <c r="ASD267" s="8"/>
      <c r="ASE267" s="7"/>
      <c r="ASF267" s="15"/>
      <c r="ASG267" s="15"/>
      <c r="ASH267" s="121"/>
      <c r="ASI267" s="7"/>
      <c r="ASJ267" s="8"/>
      <c r="ASK267" s="8"/>
      <c r="ASL267" s="7"/>
      <c r="ASM267" s="10"/>
      <c r="ASN267" s="13"/>
      <c r="ASO267" s="102"/>
      <c r="ASP267" s="13"/>
      <c r="ASQ267" s="8"/>
      <c r="ASR267" s="8"/>
      <c r="ASS267" s="8"/>
      <c r="AST267" s="8"/>
      <c r="ASU267" s="8"/>
      <c r="ASV267" s="8"/>
      <c r="ASW267" s="7"/>
      <c r="ASX267" s="12"/>
      <c r="ASY267" s="8"/>
      <c r="ASZ267" s="7"/>
      <c r="ATA267" s="15"/>
      <c r="ATB267" s="15"/>
      <c r="ATC267" s="121"/>
      <c r="ATD267" s="7"/>
      <c r="ATE267" s="8"/>
      <c r="ATF267" s="8"/>
      <c r="ATG267" s="7"/>
      <c r="ATH267" s="10"/>
      <c r="ATI267" s="13"/>
      <c r="ATJ267" s="102"/>
      <c r="ATK267" s="13"/>
      <c r="ATL267" s="8"/>
      <c r="ATM267" s="8"/>
      <c r="ATN267" s="8"/>
      <c r="ATO267" s="8"/>
      <c r="ATP267" s="8"/>
      <c r="ATQ267" s="8"/>
      <c r="ATR267" s="7"/>
      <c r="ATS267" s="12"/>
      <c r="ATT267" s="8"/>
      <c r="ATU267" s="7"/>
      <c r="ATV267" s="15"/>
      <c r="ATW267" s="15"/>
      <c r="ATX267" s="121"/>
      <c r="ATY267" s="7"/>
      <c r="ATZ267" s="8"/>
      <c r="AUA267" s="8"/>
      <c r="AUB267" s="7"/>
      <c r="AUC267" s="10"/>
      <c r="AUD267" s="13"/>
      <c r="AUE267" s="102"/>
      <c r="AUF267" s="13"/>
      <c r="AUG267" s="8"/>
      <c r="AUH267" s="8"/>
      <c r="AUI267" s="8"/>
      <c r="AUJ267" s="8"/>
      <c r="AUK267" s="8"/>
      <c r="AUL267" s="8"/>
      <c r="AUM267" s="7"/>
      <c r="AUN267" s="12"/>
      <c r="AUO267" s="8"/>
      <c r="AUP267" s="7"/>
      <c r="AUQ267" s="15"/>
      <c r="AUR267" s="15"/>
      <c r="AUS267" s="121"/>
      <c r="AUT267" s="7"/>
      <c r="AUU267" s="8"/>
      <c r="AUV267" s="8"/>
      <c r="AUW267" s="7"/>
      <c r="AUX267" s="10"/>
      <c r="AUY267" s="13"/>
      <c r="AUZ267" s="102"/>
      <c r="AVA267" s="13"/>
      <c r="AVB267" s="8"/>
      <c r="AVC267" s="8"/>
      <c r="AVD267" s="8"/>
      <c r="AVE267" s="8"/>
      <c r="AVF267" s="8"/>
      <c r="AVG267" s="8"/>
      <c r="AVH267" s="7"/>
      <c r="AVI267" s="12"/>
      <c r="AVJ267" s="8"/>
      <c r="AVK267" s="7"/>
      <c r="AVL267" s="15"/>
      <c r="AVM267" s="15"/>
      <c r="AVN267" s="121"/>
      <c r="AVO267" s="7"/>
      <c r="AVP267" s="8"/>
      <c r="AVQ267" s="8"/>
      <c r="AVR267" s="7"/>
      <c r="AVS267" s="10"/>
      <c r="AVT267" s="13"/>
      <c r="AVU267" s="102"/>
      <c r="AVV267" s="13"/>
      <c r="AVW267" s="8"/>
      <c r="AVX267" s="8"/>
      <c r="AVY267" s="8"/>
      <c r="AVZ267" s="8"/>
      <c r="AWA267" s="8"/>
      <c r="AWB267" s="8"/>
      <c r="AWC267" s="7"/>
      <c r="AWD267" s="12"/>
      <c r="AWE267" s="8"/>
      <c r="AWF267" s="7"/>
      <c r="AWG267" s="15"/>
      <c r="AWH267" s="15"/>
      <c r="AWI267" s="121"/>
      <c r="AWJ267" s="7"/>
      <c r="AWK267" s="8"/>
      <c r="AWL267" s="8"/>
      <c r="AWM267" s="7"/>
      <c r="AWN267" s="10"/>
      <c r="AWO267" s="13"/>
      <c r="AWP267" s="102"/>
      <c r="AWQ267" s="13"/>
      <c r="AWR267" s="8"/>
      <c r="AWS267" s="8"/>
      <c r="AWT267" s="8"/>
      <c r="AWU267" s="8"/>
      <c r="AWV267" s="8"/>
      <c r="AWW267" s="8"/>
      <c r="AWX267" s="7"/>
      <c r="AWY267" s="12"/>
      <c r="AWZ267" s="8"/>
      <c r="AXA267" s="7"/>
      <c r="AXB267" s="15"/>
      <c r="AXC267" s="15"/>
      <c r="AXD267" s="121"/>
      <c r="AXE267" s="7"/>
      <c r="AXF267" s="8"/>
      <c r="AXG267" s="8"/>
      <c r="AXH267" s="7"/>
      <c r="AXI267" s="10"/>
      <c r="AXJ267" s="13"/>
      <c r="AXK267" s="102"/>
      <c r="AXL267" s="13"/>
      <c r="AXM267" s="8"/>
      <c r="AXN267" s="8"/>
      <c r="AXO267" s="8"/>
      <c r="AXP267" s="8"/>
      <c r="AXQ267" s="8"/>
      <c r="AXR267" s="8"/>
      <c r="AXS267" s="7"/>
      <c r="AXT267" s="12"/>
      <c r="AXU267" s="8"/>
      <c r="AXV267" s="7"/>
      <c r="AXW267" s="15"/>
      <c r="AXX267" s="15"/>
      <c r="AXY267" s="121"/>
      <c r="AXZ267" s="7"/>
      <c r="AYA267" s="8"/>
      <c r="AYB267" s="8"/>
      <c r="AYC267" s="7"/>
      <c r="AYD267" s="10"/>
      <c r="AYE267" s="13"/>
      <c r="AYF267" s="102"/>
      <c r="AYG267" s="13"/>
      <c r="AYH267" s="8"/>
      <c r="AYI267" s="8"/>
      <c r="AYJ267" s="8"/>
      <c r="AYK267" s="8"/>
      <c r="AYL267" s="8"/>
      <c r="AYM267" s="8"/>
      <c r="AYN267" s="7"/>
      <c r="AYO267" s="12"/>
      <c r="AYP267" s="8"/>
      <c r="AYQ267" s="7"/>
      <c r="AYR267" s="15"/>
      <c r="AYS267" s="15"/>
      <c r="AYT267" s="121"/>
      <c r="AYU267" s="7"/>
      <c r="AYV267" s="8"/>
      <c r="AYW267" s="8"/>
      <c r="AYX267" s="7"/>
      <c r="AYY267" s="10"/>
      <c r="AYZ267" s="13"/>
      <c r="AZA267" s="102"/>
      <c r="AZB267" s="13"/>
      <c r="AZC267" s="8"/>
      <c r="AZD267" s="8"/>
      <c r="AZE267" s="8"/>
      <c r="AZF267" s="8"/>
      <c r="AZG267" s="8"/>
      <c r="AZH267" s="8"/>
      <c r="AZI267" s="7"/>
      <c r="AZJ267" s="12"/>
      <c r="AZK267" s="8"/>
      <c r="AZL267" s="7"/>
      <c r="AZM267" s="15"/>
      <c r="AZN267" s="15"/>
      <c r="AZO267" s="121"/>
      <c r="AZP267" s="7"/>
      <c r="AZQ267" s="8"/>
      <c r="AZR267" s="8"/>
      <c r="AZS267" s="7"/>
      <c r="AZT267" s="10"/>
      <c r="AZU267" s="13"/>
      <c r="AZV267" s="102"/>
      <c r="AZW267" s="13"/>
      <c r="AZX267" s="8"/>
      <c r="AZY267" s="8"/>
      <c r="AZZ267" s="8"/>
      <c r="BAA267" s="8"/>
      <c r="BAB267" s="8"/>
      <c r="BAC267" s="8"/>
      <c r="BAD267" s="7"/>
      <c r="BAE267" s="12"/>
      <c r="BAF267" s="8"/>
      <c r="BAG267" s="7"/>
      <c r="BAH267" s="15"/>
      <c r="BAI267" s="15"/>
      <c r="BAJ267" s="121"/>
      <c r="BAK267" s="7"/>
      <c r="BAL267" s="8"/>
      <c r="BAM267" s="8"/>
      <c r="BAN267" s="7"/>
      <c r="BAO267" s="10"/>
      <c r="BAP267" s="13"/>
      <c r="BAQ267" s="102"/>
      <c r="BAR267" s="13"/>
      <c r="BAS267" s="8"/>
      <c r="BAT267" s="8"/>
      <c r="BAU267" s="8"/>
      <c r="BAV267" s="8"/>
      <c r="BAW267" s="8"/>
      <c r="BAX267" s="8"/>
      <c r="BAY267" s="7"/>
      <c r="BAZ267" s="12"/>
      <c r="BBA267" s="8"/>
      <c r="BBB267" s="7"/>
      <c r="BBC267" s="15"/>
      <c r="BBD267" s="15"/>
      <c r="BBE267" s="121"/>
      <c r="BBF267" s="7"/>
      <c r="BBG267" s="8"/>
      <c r="BBH267" s="8"/>
      <c r="BBI267" s="7"/>
      <c r="BBJ267" s="10"/>
      <c r="BBK267" s="13"/>
      <c r="BBL267" s="102"/>
      <c r="BBM267" s="13"/>
      <c r="BBN267" s="8"/>
      <c r="BBO267" s="8"/>
      <c r="BBP267" s="8"/>
      <c r="BBQ267" s="8"/>
      <c r="BBR267" s="8"/>
      <c r="BBS267" s="8"/>
      <c r="BBT267" s="7"/>
      <c r="BBU267" s="12"/>
      <c r="BBV267" s="8"/>
      <c r="BBW267" s="7"/>
      <c r="BBX267" s="15"/>
      <c r="BBY267" s="15"/>
      <c r="BBZ267" s="121"/>
      <c r="BCA267" s="7"/>
      <c r="BCB267" s="8"/>
      <c r="BCC267" s="8"/>
      <c r="BCD267" s="7"/>
      <c r="BCE267" s="10"/>
      <c r="BCF267" s="13"/>
      <c r="BCG267" s="102"/>
      <c r="BCH267" s="13"/>
      <c r="BCI267" s="8"/>
      <c r="BCJ267" s="8"/>
      <c r="BCK267" s="8"/>
      <c r="BCL267" s="8"/>
      <c r="BCM267" s="8"/>
      <c r="BCN267" s="8"/>
      <c r="BCO267" s="7"/>
      <c r="BCP267" s="12"/>
      <c r="BCQ267" s="8"/>
      <c r="BCR267" s="7"/>
      <c r="BCS267" s="15"/>
      <c r="BCT267" s="15"/>
      <c r="BCU267" s="121"/>
      <c r="BCV267" s="7"/>
      <c r="BCW267" s="8"/>
      <c r="BCX267" s="8"/>
      <c r="BCY267" s="7"/>
      <c r="BCZ267" s="10"/>
      <c r="BDA267" s="13"/>
      <c r="BDB267" s="102"/>
      <c r="BDC267" s="13"/>
      <c r="BDD267" s="8"/>
      <c r="BDE267" s="8"/>
      <c r="BDF267" s="8"/>
      <c r="BDG267" s="8"/>
      <c r="BDH267" s="8"/>
      <c r="BDI267" s="8"/>
      <c r="BDJ267" s="7"/>
      <c r="BDK267" s="12"/>
      <c r="BDL267" s="8"/>
      <c r="BDM267" s="7"/>
      <c r="BDN267" s="15"/>
      <c r="BDO267" s="15"/>
      <c r="BDP267" s="121"/>
      <c r="BDQ267" s="7"/>
      <c r="BDR267" s="8"/>
      <c r="BDS267" s="8"/>
      <c r="BDT267" s="7"/>
      <c r="BDU267" s="10"/>
      <c r="BDV267" s="13"/>
      <c r="BDW267" s="102"/>
      <c r="BDX267" s="13"/>
      <c r="BDY267" s="8"/>
      <c r="BDZ267" s="8"/>
      <c r="BEA267" s="8"/>
      <c r="BEB267" s="8"/>
      <c r="BEC267" s="8"/>
      <c r="BED267" s="8"/>
      <c r="BEE267" s="7"/>
      <c r="BEF267" s="12"/>
      <c r="BEG267" s="8"/>
      <c r="BEH267" s="7"/>
      <c r="BEI267" s="15"/>
      <c r="BEJ267" s="15"/>
      <c r="BEK267" s="121"/>
      <c r="BEL267" s="7"/>
      <c r="BEM267" s="8"/>
      <c r="BEN267" s="8"/>
      <c r="BEO267" s="7"/>
      <c r="BEP267" s="10"/>
      <c r="BEQ267" s="13"/>
      <c r="BER267" s="102"/>
      <c r="BES267" s="13"/>
      <c r="BET267" s="8"/>
      <c r="BEU267" s="8"/>
      <c r="BEV267" s="8"/>
      <c r="BEW267" s="8"/>
      <c r="BEX267" s="8"/>
      <c r="BEY267" s="8"/>
      <c r="BEZ267" s="7"/>
      <c r="BFA267" s="12"/>
      <c r="BFB267" s="8"/>
      <c r="BFC267" s="7"/>
      <c r="BFD267" s="15"/>
      <c r="BFE267" s="15"/>
      <c r="BFF267" s="121"/>
      <c r="BFG267" s="7"/>
      <c r="BFH267" s="8"/>
      <c r="BFI267" s="8"/>
      <c r="BFJ267" s="7"/>
      <c r="BFK267" s="10"/>
      <c r="BFL267" s="13"/>
      <c r="BFM267" s="102"/>
      <c r="BFN267" s="13"/>
      <c r="BFO267" s="8"/>
      <c r="BFP267" s="8"/>
      <c r="BFQ267" s="8"/>
      <c r="BFR267" s="8"/>
      <c r="BFS267" s="8"/>
      <c r="BFT267" s="8"/>
      <c r="BFU267" s="7"/>
      <c r="BFV267" s="12"/>
      <c r="BFW267" s="8"/>
      <c r="BFX267" s="7"/>
      <c r="BFY267" s="15"/>
      <c r="BFZ267" s="15"/>
      <c r="BGA267" s="121"/>
      <c r="BGB267" s="7"/>
      <c r="BGC267" s="8"/>
      <c r="BGD267" s="8"/>
      <c r="BGE267" s="7"/>
      <c r="BGF267" s="10"/>
      <c r="BGG267" s="13"/>
      <c r="BGH267" s="102"/>
      <c r="BGI267" s="13"/>
      <c r="BGJ267" s="8"/>
      <c r="BGK267" s="8"/>
      <c r="BGL267" s="8"/>
      <c r="BGM267" s="8"/>
      <c r="BGN267" s="8"/>
      <c r="BGO267" s="8"/>
      <c r="BGP267" s="7"/>
      <c r="BGQ267" s="12"/>
      <c r="BGR267" s="8"/>
      <c r="BGS267" s="7"/>
      <c r="BGT267" s="15"/>
      <c r="BGU267" s="15"/>
      <c r="BGV267" s="121"/>
      <c r="BGW267" s="7"/>
      <c r="BGX267" s="8"/>
      <c r="BGY267" s="8"/>
      <c r="BGZ267" s="7"/>
      <c r="BHA267" s="10"/>
      <c r="BHB267" s="13"/>
      <c r="BHC267" s="102"/>
      <c r="BHD267" s="13"/>
      <c r="BHE267" s="8"/>
      <c r="BHF267" s="8"/>
      <c r="BHG267" s="8"/>
      <c r="BHH267" s="8"/>
      <c r="BHI267" s="8"/>
      <c r="BHJ267" s="8"/>
      <c r="BHK267" s="7"/>
      <c r="BHL267" s="12"/>
      <c r="BHM267" s="8"/>
      <c r="BHN267" s="7"/>
      <c r="BHO267" s="15"/>
      <c r="BHP267" s="15"/>
      <c r="BHQ267" s="121"/>
      <c r="BHR267" s="7"/>
      <c r="BHS267" s="8"/>
      <c r="BHT267" s="8"/>
      <c r="BHU267" s="7"/>
      <c r="BHV267" s="10"/>
      <c r="BHW267" s="13"/>
      <c r="BHX267" s="102"/>
      <c r="BHY267" s="13"/>
      <c r="BHZ267" s="8"/>
      <c r="BIA267" s="8"/>
      <c r="BIB267" s="8"/>
      <c r="BIC267" s="8"/>
      <c r="BID267" s="8"/>
      <c r="BIE267" s="8"/>
      <c r="BIF267" s="7"/>
      <c r="BIG267" s="12"/>
      <c r="BIH267" s="8"/>
      <c r="BII267" s="7"/>
      <c r="BIJ267" s="15"/>
      <c r="BIK267" s="15"/>
      <c r="BIL267" s="121"/>
      <c r="BIM267" s="7"/>
      <c r="BIN267" s="8"/>
      <c r="BIO267" s="8"/>
      <c r="BIP267" s="7"/>
      <c r="BIQ267" s="10"/>
      <c r="BIR267" s="13"/>
      <c r="BIS267" s="102"/>
      <c r="BIT267" s="13"/>
      <c r="BIU267" s="8"/>
      <c r="BIV267" s="8"/>
      <c r="BIW267" s="8"/>
      <c r="BIX267" s="8"/>
      <c r="BIY267" s="8"/>
      <c r="BIZ267" s="8"/>
      <c r="BJA267" s="7"/>
      <c r="BJB267" s="12"/>
      <c r="BJC267" s="8"/>
      <c r="BJD267" s="7"/>
      <c r="BJE267" s="15"/>
      <c r="BJF267" s="15"/>
      <c r="BJG267" s="121"/>
      <c r="BJH267" s="7"/>
      <c r="BJI267" s="8"/>
      <c r="BJJ267" s="8"/>
      <c r="BJK267" s="7"/>
      <c r="BJL267" s="10"/>
      <c r="BJM267" s="13"/>
      <c r="BJN267" s="102"/>
      <c r="BJO267" s="13"/>
      <c r="BJP267" s="8"/>
      <c r="BJQ267" s="8"/>
      <c r="BJR267" s="8"/>
      <c r="BJS267" s="8"/>
      <c r="BJT267" s="8"/>
      <c r="BJU267" s="8"/>
      <c r="BJV267" s="7"/>
      <c r="BJW267" s="12"/>
      <c r="BJX267" s="8"/>
      <c r="BJY267" s="7"/>
      <c r="BJZ267" s="15"/>
      <c r="BKA267" s="15"/>
      <c r="BKB267" s="121"/>
      <c r="BKC267" s="7"/>
      <c r="BKD267" s="8"/>
      <c r="BKE267" s="8"/>
      <c r="BKF267" s="7"/>
      <c r="BKG267" s="10"/>
      <c r="BKH267" s="13"/>
      <c r="BKI267" s="102"/>
      <c r="BKJ267" s="13"/>
      <c r="BKK267" s="8"/>
      <c r="BKL267" s="8"/>
      <c r="BKM267" s="8"/>
      <c r="BKN267" s="8"/>
      <c r="BKO267" s="8"/>
      <c r="BKP267" s="8"/>
      <c r="BKQ267" s="7"/>
      <c r="BKR267" s="12"/>
      <c r="BKS267" s="8"/>
      <c r="BKT267" s="7"/>
      <c r="BKU267" s="15"/>
      <c r="BKV267" s="15"/>
      <c r="BKW267" s="121"/>
      <c r="BKX267" s="7"/>
      <c r="BKY267" s="8"/>
      <c r="BKZ267" s="8"/>
      <c r="BLA267" s="7"/>
      <c r="BLB267" s="10"/>
      <c r="BLC267" s="13"/>
      <c r="BLD267" s="102"/>
      <c r="BLE267" s="13"/>
      <c r="BLF267" s="8"/>
      <c r="BLG267" s="8"/>
      <c r="BLH267" s="8"/>
      <c r="BLI267" s="8"/>
      <c r="BLJ267" s="8"/>
      <c r="BLK267" s="8"/>
      <c r="BLL267" s="7"/>
      <c r="BLM267" s="12"/>
      <c r="BLN267" s="8"/>
      <c r="BLO267" s="7"/>
      <c r="BLP267" s="15"/>
      <c r="BLQ267" s="15"/>
      <c r="BLR267" s="121"/>
      <c r="BLS267" s="7"/>
      <c r="BLT267" s="8"/>
      <c r="BLU267" s="8"/>
      <c r="BLV267" s="7"/>
      <c r="BLW267" s="10"/>
      <c r="BLX267" s="13"/>
      <c r="BLY267" s="102"/>
      <c r="BLZ267" s="13"/>
      <c r="BMA267" s="8"/>
      <c r="BMB267" s="8"/>
      <c r="BMC267" s="8"/>
      <c r="BMD267" s="8"/>
      <c r="BME267" s="8"/>
      <c r="BMF267" s="8"/>
      <c r="BMG267" s="7"/>
      <c r="BMH267" s="12"/>
      <c r="BMI267" s="8"/>
      <c r="BMJ267" s="7"/>
      <c r="BMK267" s="15"/>
      <c r="BML267" s="15"/>
      <c r="BMM267" s="121"/>
      <c r="BMN267" s="7"/>
      <c r="BMO267" s="8"/>
      <c r="BMP267" s="8"/>
      <c r="BMQ267" s="7"/>
      <c r="BMR267" s="10"/>
      <c r="BMS267" s="13"/>
      <c r="BMT267" s="102"/>
      <c r="BMU267" s="13"/>
      <c r="BMV267" s="8"/>
      <c r="BMW267" s="8"/>
      <c r="BMX267" s="8"/>
      <c r="BMY267" s="8"/>
      <c r="BMZ267" s="8"/>
      <c r="BNA267" s="8"/>
      <c r="BNB267" s="7"/>
      <c r="BNC267" s="12"/>
      <c r="BND267" s="8"/>
      <c r="BNE267" s="7"/>
      <c r="BNF267" s="15"/>
      <c r="BNG267" s="15"/>
      <c r="BNH267" s="121"/>
      <c r="BNI267" s="7"/>
      <c r="BNJ267" s="8"/>
      <c r="BNK267" s="8"/>
      <c r="BNL267" s="7"/>
      <c r="BNM267" s="10"/>
      <c r="BNN267" s="13"/>
      <c r="BNO267" s="102"/>
      <c r="BNP267" s="13"/>
      <c r="BNQ267" s="8"/>
      <c r="BNR267" s="8"/>
      <c r="BNS267" s="8"/>
      <c r="BNT267" s="8"/>
      <c r="BNU267" s="8"/>
      <c r="BNV267" s="8"/>
      <c r="BNW267" s="7"/>
      <c r="BNX267" s="12"/>
      <c r="BNY267" s="8"/>
      <c r="BNZ267" s="7"/>
      <c r="BOA267" s="15"/>
      <c r="BOB267" s="15"/>
      <c r="BOC267" s="121"/>
      <c r="BOD267" s="7"/>
      <c r="BOE267" s="8"/>
      <c r="BOF267" s="8"/>
      <c r="BOG267" s="7"/>
      <c r="BOH267" s="10"/>
      <c r="BOI267" s="13"/>
      <c r="BOJ267" s="102"/>
      <c r="BOK267" s="13"/>
      <c r="BOL267" s="8"/>
      <c r="BOM267" s="8"/>
      <c r="BON267" s="8"/>
      <c r="BOO267" s="8"/>
      <c r="BOP267" s="8"/>
      <c r="BOQ267" s="8"/>
      <c r="BOR267" s="7"/>
      <c r="BOS267" s="12"/>
      <c r="BOT267" s="8"/>
      <c r="BOU267" s="7"/>
      <c r="BOV267" s="15"/>
      <c r="BOW267" s="15"/>
      <c r="BOX267" s="121"/>
      <c r="BOY267" s="7"/>
      <c r="BOZ267" s="8"/>
      <c r="BPA267" s="8"/>
      <c r="BPB267" s="7"/>
      <c r="BPC267" s="10"/>
      <c r="BPD267" s="13"/>
      <c r="BPE267" s="102"/>
      <c r="BPF267" s="13"/>
      <c r="BPG267" s="8"/>
      <c r="BPH267" s="8"/>
      <c r="BPI267" s="8"/>
      <c r="BPJ267" s="8"/>
      <c r="BPK267" s="8"/>
      <c r="BPL267" s="8"/>
      <c r="BPM267" s="7"/>
      <c r="BPN267" s="12"/>
      <c r="BPO267" s="8"/>
      <c r="BPP267" s="7"/>
      <c r="BPQ267" s="15"/>
      <c r="BPR267" s="15"/>
      <c r="BPS267" s="121"/>
      <c r="BPT267" s="7"/>
      <c r="BPU267" s="8"/>
      <c r="BPV267" s="8"/>
      <c r="BPW267" s="7"/>
      <c r="BPX267" s="10"/>
      <c r="BPY267" s="13"/>
      <c r="BPZ267" s="102"/>
      <c r="BQA267" s="13"/>
      <c r="BQB267" s="8"/>
      <c r="BQC267" s="8"/>
      <c r="BQD267" s="8"/>
      <c r="BQE267" s="8"/>
      <c r="BQF267" s="8"/>
      <c r="BQG267" s="8"/>
      <c r="BQH267" s="7"/>
      <c r="BQI267" s="12"/>
      <c r="BQJ267" s="8"/>
      <c r="BQK267" s="7"/>
      <c r="BQL267" s="15"/>
      <c r="BQM267" s="15"/>
      <c r="BQN267" s="121"/>
      <c r="BQO267" s="7"/>
      <c r="BQP267" s="8"/>
      <c r="BQQ267" s="8"/>
      <c r="BQR267" s="7"/>
      <c r="BQS267" s="10"/>
      <c r="BQT267" s="13"/>
      <c r="BQU267" s="102"/>
      <c r="BQV267" s="13"/>
      <c r="BQW267" s="8"/>
      <c r="BQX267" s="8"/>
      <c r="BQY267" s="8"/>
      <c r="BQZ267" s="8"/>
      <c r="BRA267" s="8"/>
      <c r="BRB267" s="8"/>
      <c r="BRC267" s="7"/>
      <c r="BRD267" s="12"/>
      <c r="BRE267" s="8"/>
      <c r="BRF267" s="7"/>
      <c r="BRG267" s="15"/>
      <c r="BRH267" s="15"/>
      <c r="BRI267" s="121"/>
      <c r="BRJ267" s="7"/>
      <c r="BRK267" s="8"/>
      <c r="BRL267" s="8"/>
      <c r="BRM267" s="7"/>
      <c r="BRN267" s="10"/>
      <c r="BRO267" s="13"/>
      <c r="BRP267" s="102"/>
      <c r="BRQ267" s="13"/>
      <c r="BRR267" s="8"/>
      <c r="BRS267" s="8"/>
      <c r="BRT267" s="8"/>
      <c r="BRU267" s="8"/>
      <c r="BRV267" s="8"/>
      <c r="BRW267" s="8"/>
      <c r="BRX267" s="7"/>
      <c r="BRY267" s="12"/>
      <c r="BRZ267" s="8"/>
      <c r="BSA267" s="7"/>
      <c r="BSB267" s="15"/>
      <c r="BSC267" s="15"/>
      <c r="BSD267" s="121"/>
      <c r="BSE267" s="7"/>
      <c r="BSF267" s="8"/>
      <c r="BSG267" s="8"/>
      <c r="BSH267" s="7"/>
      <c r="BSI267" s="10"/>
      <c r="BSJ267" s="13"/>
      <c r="BSK267" s="102"/>
      <c r="BSL267" s="13"/>
      <c r="BSM267" s="8"/>
      <c r="BSN267" s="8"/>
      <c r="BSO267" s="8"/>
      <c r="BSP267" s="8"/>
      <c r="BSQ267" s="8"/>
      <c r="BSR267" s="8"/>
      <c r="BSS267" s="7"/>
      <c r="BST267" s="12"/>
      <c r="BSU267" s="8"/>
      <c r="BSV267" s="7"/>
      <c r="BSW267" s="15"/>
      <c r="BSX267" s="15"/>
      <c r="BSY267" s="121"/>
      <c r="BSZ267" s="7"/>
      <c r="BTA267" s="8"/>
      <c r="BTB267" s="8"/>
      <c r="BTC267" s="7"/>
      <c r="BTD267" s="10"/>
      <c r="BTE267" s="13"/>
      <c r="BTF267" s="102"/>
      <c r="BTG267" s="13"/>
      <c r="BTH267" s="8"/>
      <c r="BTI267" s="8"/>
      <c r="BTJ267" s="8"/>
      <c r="BTK267" s="8"/>
      <c r="BTL267" s="8"/>
      <c r="BTM267" s="8"/>
      <c r="BTN267" s="7"/>
      <c r="BTO267" s="12"/>
      <c r="BTP267" s="8"/>
      <c r="BTQ267" s="7"/>
      <c r="BTR267" s="15"/>
      <c r="BTS267" s="15"/>
      <c r="BTT267" s="121"/>
      <c r="BTU267" s="7"/>
      <c r="BTV267" s="8"/>
      <c r="BTW267" s="8"/>
      <c r="BTX267" s="7"/>
      <c r="BTY267" s="10"/>
      <c r="BTZ267" s="13"/>
      <c r="BUA267" s="102"/>
      <c r="BUB267" s="13"/>
      <c r="BUC267" s="8"/>
      <c r="BUD267" s="8"/>
      <c r="BUE267" s="8"/>
      <c r="BUF267" s="8"/>
      <c r="BUG267" s="8"/>
      <c r="BUH267" s="8"/>
      <c r="BUI267" s="7"/>
      <c r="BUJ267" s="12"/>
      <c r="BUK267" s="8"/>
      <c r="BUL267" s="7"/>
      <c r="BUM267" s="15"/>
      <c r="BUN267" s="15"/>
      <c r="BUO267" s="121"/>
      <c r="BUP267" s="7"/>
      <c r="BUQ267" s="8"/>
      <c r="BUR267" s="8"/>
      <c r="BUS267" s="7"/>
      <c r="BUT267" s="10"/>
      <c r="BUU267" s="13"/>
      <c r="BUV267" s="102"/>
      <c r="BUW267" s="13"/>
      <c r="BUX267" s="8"/>
      <c r="BUY267" s="8"/>
      <c r="BUZ267" s="8"/>
      <c r="BVA267" s="8"/>
      <c r="BVB267" s="8"/>
      <c r="BVC267" s="8"/>
      <c r="BVD267" s="7"/>
      <c r="BVE267" s="12"/>
      <c r="BVF267" s="8"/>
      <c r="BVG267" s="7"/>
      <c r="BVH267" s="15"/>
      <c r="BVI267" s="15"/>
      <c r="BVJ267" s="121"/>
      <c r="BVK267" s="7"/>
      <c r="BVL267" s="8"/>
      <c r="BVM267" s="8"/>
      <c r="BVN267" s="7"/>
      <c r="BVO267" s="10"/>
      <c r="BVP267" s="13"/>
      <c r="BVQ267" s="102"/>
      <c r="BVR267" s="13"/>
      <c r="BVS267" s="8"/>
      <c r="BVT267" s="8"/>
      <c r="BVU267" s="8"/>
      <c r="BVV267" s="8"/>
      <c r="BVW267" s="8"/>
      <c r="BVX267" s="8"/>
      <c r="BVY267" s="7"/>
      <c r="BVZ267" s="12"/>
      <c r="BWA267" s="8"/>
      <c r="BWB267" s="7"/>
      <c r="BWC267" s="15"/>
      <c r="BWD267" s="15"/>
      <c r="BWE267" s="121"/>
      <c r="BWF267" s="7"/>
      <c r="BWG267" s="8"/>
      <c r="BWH267" s="8"/>
      <c r="BWI267" s="7"/>
      <c r="BWJ267" s="10"/>
      <c r="BWK267" s="13"/>
      <c r="BWL267" s="102"/>
      <c r="BWM267" s="13"/>
      <c r="BWN267" s="8"/>
      <c r="BWO267" s="8"/>
      <c r="BWP267" s="8"/>
      <c r="BWQ267" s="8"/>
      <c r="BWR267" s="8"/>
      <c r="BWS267" s="8"/>
      <c r="BWT267" s="7"/>
      <c r="BWU267" s="12"/>
      <c r="BWV267" s="8"/>
      <c r="BWW267" s="7"/>
      <c r="BWX267" s="15"/>
      <c r="BWY267" s="15"/>
      <c r="BWZ267" s="121"/>
      <c r="BXA267" s="7"/>
      <c r="BXB267" s="8"/>
      <c r="BXC267" s="8"/>
      <c r="BXD267" s="7"/>
      <c r="BXE267" s="10"/>
      <c r="BXF267" s="13"/>
      <c r="BXG267" s="102"/>
      <c r="BXH267" s="13"/>
      <c r="BXI267" s="8"/>
      <c r="BXJ267" s="8"/>
      <c r="BXK267" s="8"/>
      <c r="BXL267" s="8"/>
      <c r="BXM267" s="8"/>
      <c r="BXN267" s="8"/>
      <c r="BXO267" s="7"/>
      <c r="BXP267" s="12"/>
      <c r="BXQ267" s="8"/>
      <c r="BXR267" s="7"/>
      <c r="BXS267" s="15"/>
      <c r="BXT267" s="15"/>
      <c r="BXU267" s="121"/>
      <c r="BXV267" s="7"/>
      <c r="BXW267" s="8"/>
      <c r="BXX267" s="8"/>
      <c r="BXY267" s="7"/>
      <c r="BXZ267" s="10"/>
      <c r="BYA267" s="13"/>
      <c r="BYB267" s="102"/>
      <c r="BYC267" s="13"/>
      <c r="BYD267" s="8"/>
      <c r="BYE267" s="8"/>
      <c r="BYF267" s="8"/>
      <c r="BYG267" s="8"/>
      <c r="BYH267" s="8"/>
      <c r="BYI267" s="8"/>
      <c r="BYJ267" s="7"/>
      <c r="BYK267" s="12"/>
      <c r="BYL267" s="8"/>
      <c r="BYM267" s="7"/>
      <c r="BYN267" s="15"/>
      <c r="BYO267" s="15"/>
      <c r="BYP267" s="121"/>
      <c r="BYQ267" s="7"/>
      <c r="BYR267" s="8"/>
      <c r="BYS267" s="8"/>
      <c r="BYT267" s="7"/>
      <c r="BYU267" s="10"/>
      <c r="BYV267" s="13"/>
      <c r="BYW267" s="102"/>
      <c r="BYX267" s="13"/>
      <c r="BYY267" s="8"/>
      <c r="BYZ267" s="8"/>
      <c r="BZA267" s="8"/>
      <c r="BZB267" s="8"/>
      <c r="BZC267" s="8"/>
      <c r="BZD267" s="8"/>
      <c r="BZE267" s="7"/>
      <c r="BZF267" s="12"/>
      <c r="BZG267" s="8"/>
      <c r="BZH267" s="7"/>
      <c r="BZI267" s="15"/>
      <c r="BZJ267" s="15"/>
      <c r="BZK267" s="121"/>
      <c r="BZL267" s="7"/>
      <c r="BZM267" s="8"/>
      <c r="BZN267" s="8"/>
      <c r="BZO267" s="7"/>
      <c r="BZP267" s="10"/>
      <c r="BZQ267" s="13"/>
      <c r="BZR267" s="102"/>
      <c r="BZS267" s="13"/>
      <c r="BZT267" s="8"/>
      <c r="BZU267" s="8"/>
      <c r="BZV267" s="8"/>
      <c r="BZW267" s="8"/>
      <c r="BZX267" s="8"/>
      <c r="BZY267" s="8"/>
      <c r="BZZ267" s="7"/>
      <c r="CAA267" s="12"/>
      <c r="CAB267" s="8"/>
      <c r="CAC267" s="7"/>
      <c r="CAD267" s="15"/>
      <c r="CAE267" s="15"/>
      <c r="CAF267" s="121"/>
      <c r="CAG267" s="7"/>
      <c r="CAH267" s="8"/>
      <c r="CAI267" s="8"/>
      <c r="CAJ267" s="7"/>
      <c r="CAK267" s="10"/>
      <c r="CAL267" s="13"/>
      <c r="CAM267" s="102"/>
      <c r="CAN267" s="13"/>
      <c r="CAO267" s="8"/>
      <c r="CAP267" s="8"/>
      <c r="CAQ267" s="8"/>
      <c r="CAR267" s="8"/>
      <c r="CAS267" s="8"/>
      <c r="CAT267" s="8"/>
      <c r="CAU267" s="7"/>
      <c r="CAV267" s="12"/>
      <c r="CAW267" s="8"/>
      <c r="CAX267" s="7"/>
      <c r="CAY267" s="15"/>
      <c r="CAZ267" s="15"/>
      <c r="CBA267" s="121"/>
      <c r="CBB267" s="7"/>
      <c r="CBC267" s="8"/>
      <c r="CBD267" s="8"/>
      <c r="CBE267" s="7"/>
      <c r="CBF267" s="10"/>
      <c r="CBG267" s="13"/>
      <c r="CBH267" s="102"/>
      <c r="CBI267" s="13"/>
      <c r="CBJ267" s="8"/>
      <c r="CBK267" s="8"/>
      <c r="CBL267" s="8"/>
      <c r="CBM267" s="8"/>
      <c r="CBN267" s="8"/>
      <c r="CBO267" s="8"/>
      <c r="CBP267" s="7"/>
      <c r="CBQ267" s="12"/>
      <c r="CBR267" s="8"/>
      <c r="CBS267" s="7"/>
      <c r="CBT267" s="15"/>
      <c r="CBU267" s="15"/>
      <c r="CBV267" s="121"/>
      <c r="CBW267" s="7"/>
      <c r="CBX267" s="8"/>
      <c r="CBY267" s="8"/>
      <c r="CBZ267" s="7"/>
      <c r="CCA267" s="10"/>
      <c r="CCB267" s="13"/>
      <c r="CCC267" s="102"/>
      <c r="CCD267" s="13"/>
      <c r="CCE267" s="8"/>
      <c r="CCF267" s="8"/>
      <c r="CCG267" s="8"/>
      <c r="CCH267" s="8"/>
      <c r="CCI267" s="8"/>
      <c r="CCJ267" s="8"/>
      <c r="CCK267" s="7"/>
      <c r="CCL267" s="12"/>
      <c r="CCM267" s="8"/>
      <c r="CCN267" s="7"/>
      <c r="CCO267" s="15"/>
      <c r="CCP267" s="15"/>
      <c r="CCQ267" s="121"/>
      <c r="CCR267" s="7"/>
      <c r="CCS267" s="8"/>
      <c r="CCT267" s="8"/>
      <c r="CCU267" s="7"/>
      <c r="CCV267" s="10"/>
      <c r="CCW267" s="13"/>
      <c r="CCX267" s="102"/>
      <c r="CCY267" s="13"/>
      <c r="CCZ267" s="8"/>
      <c r="CDA267" s="8"/>
      <c r="CDB267" s="8"/>
      <c r="CDC267" s="8"/>
      <c r="CDD267" s="8"/>
      <c r="CDE267" s="8"/>
      <c r="CDF267" s="7"/>
      <c r="CDG267" s="12"/>
      <c r="CDH267" s="8"/>
      <c r="CDI267" s="7"/>
      <c r="CDJ267" s="15"/>
      <c r="CDK267" s="15"/>
      <c r="CDL267" s="121"/>
      <c r="CDM267" s="7"/>
      <c r="CDN267" s="8"/>
      <c r="CDO267" s="8"/>
      <c r="CDP267" s="7"/>
      <c r="CDQ267" s="10"/>
      <c r="CDR267" s="13"/>
      <c r="CDS267" s="102"/>
      <c r="CDT267" s="13"/>
      <c r="CDU267" s="8"/>
      <c r="CDV267" s="8"/>
      <c r="CDW267" s="8"/>
      <c r="CDX267" s="8"/>
      <c r="CDY267" s="8"/>
      <c r="CDZ267" s="8"/>
      <c r="CEA267" s="7"/>
      <c r="CEB267" s="12"/>
      <c r="CEC267" s="8"/>
      <c r="CED267" s="7"/>
      <c r="CEE267" s="15"/>
      <c r="CEF267" s="15"/>
      <c r="CEG267" s="121"/>
      <c r="CEH267" s="7"/>
      <c r="CEI267" s="8"/>
      <c r="CEJ267" s="8"/>
      <c r="CEK267" s="7"/>
      <c r="CEL267" s="10"/>
      <c r="CEM267" s="13"/>
      <c r="CEN267" s="102"/>
      <c r="CEO267" s="13"/>
      <c r="CEP267" s="8"/>
      <c r="CEQ267" s="8"/>
      <c r="CER267" s="8"/>
      <c r="CES267" s="8"/>
      <c r="CET267" s="8"/>
      <c r="CEU267" s="8"/>
      <c r="CEV267" s="7"/>
      <c r="CEW267" s="12"/>
      <c r="CEX267" s="8"/>
      <c r="CEY267" s="7"/>
      <c r="CEZ267" s="15"/>
      <c r="CFA267" s="15"/>
      <c r="CFB267" s="121"/>
      <c r="CFC267" s="7"/>
      <c r="CFD267" s="8"/>
      <c r="CFE267" s="8"/>
      <c r="CFF267" s="7"/>
      <c r="CFG267" s="10"/>
      <c r="CFH267" s="13"/>
      <c r="CFI267" s="102"/>
      <c r="CFJ267" s="13"/>
      <c r="CFK267" s="8"/>
      <c r="CFL267" s="8"/>
      <c r="CFM267" s="8"/>
      <c r="CFN267" s="8"/>
      <c r="CFO267" s="8"/>
      <c r="CFP267" s="8"/>
      <c r="CFQ267" s="7"/>
      <c r="CFR267" s="12"/>
      <c r="CFS267" s="8"/>
      <c r="CFT267" s="7"/>
      <c r="CFU267" s="15"/>
      <c r="CFV267" s="15"/>
      <c r="CFW267" s="121"/>
      <c r="CFX267" s="7"/>
      <c r="CFY267" s="8"/>
      <c r="CFZ267" s="8"/>
      <c r="CGA267" s="7"/>
      <c r="CGB267" s="10"/>
      <c r="CGC267" s="13"/>
      <c r="CGD267" s="102"/>
      <c r="CGE267" s="13"/>
      <c r="CGF267" s="8"/>
      <c r="CGG267" s="8"/>
      <c r="CGH267" s="8"/>
      <c r="CGI267" s="8"/>
      <c r="CGJ267" s="8"/>
      <c r="CGK267" s="8"/>
      <c r="CGL267" s="7"/>
      <c r="CGM267" s="12"/>
      <c r="CGN267" s="8"/>
      <c r="CGO267" s="7"/>
      <c r="CGP267" s="15"/>
      <c r="CGQ267" s="15"/>
      <c r="CGR267" s="121"/>
      <c r="CGS267" s="7"/>
      <c r="CGT267" s="8"/>
      <c r="CGU267" s="8"/>
      <c r="CGV267" s="7"/>
      <c r="CGW267" s="10"/>
      <c r="CGX267" s="13"/>
      <c r="CGY267" s="102"/>
      <c r="CGZ267" s="13"/>
      <c r="CHA267" s="8"/>
      <c r="CHB267" s="8"/>
      <c r="CHC267" s="8"/>
      <c r="CHD267" s="8"/>
      <c r="CHE267" s="8"/>
      <c r="CHF267" s="8"/>
      <c r="CHG267" s="7"/>
      <c r="CHH267" s="12"/>
      <c r="CHI267" s="8"/>
      <c r="CHJ267" s="7"/>
      <c r="CHK267" s="15"/>
      <c r="CHL267" s="15"/>
      <c r="CHM267" s="121"/>
      <c r="CHN267" s="7"/>
      <c r="CHO267" s="8"/>
      <c r="CHP267" s="8"/>
      <c r="CHQ267" s="7"/>
      <c r="CHR267" s="10"/>
      <c r="CHS267" s="13"/>
      <c r="CHT267" s="102"/>
      <c r="CHU267" s="13"/>
      <c r="CHV267" s="8"/>
      <c r="CHW267" s="8"/>
      <c r="CHX267" s="8"/>
      <c r="CHY267" s="8"/>
      <c r="CHZ267" s="8"/>
      <c r="CIA267" s="8"/>
      <c r="CIB267" s="7"/>
      <c r="CIC267" s="12"/>
      <c r="CID267" s="8"/>
      <c r="CIE267" s="7"/>
      <c r="CIF267" s="15"/>
      <c r="CIG267" s="15"/>
      <c r="CIH267" s="121"/>
      <c r="CII267" s="7"/>
      <c r="CIJ267" s="8"/>
      <c r="CIK267" s="8"/>
      <c r="CIL267" s="7"/>
      <c r="CIM267" s="10"/>
      <c r="CIN267" s="13"/>
      <c r="CIO267" s="102"/>
      <c r="CIP267" s="13"/>
      <c r="CIQ267" s="8"/>
      <c r="CIR267" s="8"/>
      <c r="CIS267" s="8"/>
      <c r="CIT267" s="8"/>
      <c r="CIU267" s="8"/>
      <c r="CIV267" s="8"/>
      <c r="CIW267" s="7"/>
      <c r="CIX267" s="12"/>
      <c r="CIY267" s="8"/>
      <c r="CIZ267" s="7"/>
      <c r="CJA267" s="15"/>
      <c r="CJB267" s="15"/>
      <c r="CJC267" s="121"/>
      <c r="CJD267" s="7"/>
      <c r="CJE267" s="8"/>
      <c r="CJF267" s="8"/>
      <c r="CJG267" s="7"/>
      <c r="CJH267" s="10"/>
      <c r="CJI267" s="13"/>
      <c r="CJJ267" s="102"/>
      <c r="CJK267" s="13"/>
      <c r="CJL267" s="8"/>
      <c r="CJM267" s="8"/>
      <c r="CJN267" s="8"/>
      <c r="CJO267" s="8"/>
      <c r="CJP267" s="8"/>
      <c r="CJQ267" s="8"/>
      <c r="CJR267" s="7"/>
      <c r="CJS267" s="12"/>
      <c r="CJT267" s="8"/>
      <c r="CJU267" s="7"/>
      <c r="CJV267" s="15"/>
      <c r="CJW267" s="15"/>
      <c r="CJX267" s="121"/>
      <c r="CJY267" s="7"/>
      <c r="CJZ267" s="8"/>
      <c r="CKA267" s="8"/>
      <c r="CKB267" s="7"/>
      <c r="CKC267" s="10"/>
      <c r="CKD267" s="13"/>
      <c r="CKE267" s="102"/>
      <c r="CKF267" s="13"/>
      <c r="CKG267" s="8"/>
      <c r="CKH267" s="8"/>
      <c r="CKI267" s="8"/>
      <c r="CKJ267" s="8"/>
      <c r="CKK267" s="8"/>
      <c r="CKL267" s="8"/>
      <c r="CKM267" s="7"/>
      <c r="CKN267" s="12"/>
      <c r="CKO267" s="8"/>
      <c r="CKP267" s="7"/>
      <c r="CKQ267" s="15"/>
      <c r="CKR267" s="15"/>
      <c r="CKS267" s="121"/>
      <c r="CKT267" s="7"/>
      <c r="CKU267" s="8"/>
      <c r="CKV267" s="8"/>
      <c r="CKW267" s="7"/>
      <c r="CKX267" s="10"/>
      <c r="CKY267" s="13"/>
      <c r="CKZ267" s="102"/>
      <c r="CLA267" s="13"/>
      <c r="CLB267" s="8"/>
      <c r="CLC267" s="8"/>
      <c r="CLD267" s="8"/>
      <c r="CLE267" s="8"/>
      <c r="CLF267" s="8"/>
      <c r="CLG267" s="8"/>
      <c r="CLH267" s="7"/>
      <c r="CLI267" s="12"/>
      <c r="CLJ267" s="8"/>
      <c r="CLK267" s="7"/>
      <c r="CLL267" s="15"/>
      <c r="CLM267" s="15"/>
      <c r="CLN267" s="121"/>
      <c r="CLO267" s="7"/>
      <c r="CLP267" s="8"/>
      <c r="CLQ267" s="8"/>
      <c r="CLR267" s="7"/>
      <c r="CLS267" s="10"/>
      <c r="CLT267" s="13"/>
      <c r="CLU267" s="102"/>
      <c r="CLV267" s="13"/>
      <c r="CLW267" s="8"/>
      <c r="CLX267" s="8"/>
      <c r="CLY267" s="8"/>
      <c r="CLZ267" s="8"/>
      <c r="CMA267" s="8"/>
      <c r="CMB267" s="8"/>
      <c r="CMC267" s="7"/>
      <c r="CMD267" s="12"/>
      <c r="CME267" s="8"/>
      <c r="CMF267" s="7"/>
      <c r="CMG267" s="15"/>
      <c r="CMH267" s="15"/>
      <c r="CMI267" s="121"/>
      <c r="CMJ267" s="7"/>
      <c r="CMK267" s="8"/>
      <c r="CML267" s="8"/>
      <c r="CMM267" s="7"/>
      <c r="CMN267" s="10"/>
      <c r="CMO267" s="13"/>
      <c r="CMP267" s="102"/>
      <c r="CMQ267" s="13"/>
      <c r="CMR267" s="8"/>
      <c r="CMS267" s="8"/>
      <c r="CMT267" s="8"/>
      <c r="CMU267" s="8"/>
      <c r="CMV267" s="8"/>
      <c r="CMW267" s="8"/>
      <c r="CMX267" s="7"/>
      <c r="CMY267" s="12"/>
      <c r="CMZ267" s="8"/>
      <c r="CNA267" s="7"/>
      <c r="CNB267" s="15"/>
      <c r="CNC267" s="15"/>
      <c r="CND267" s="121"/>
      <c r="CNE267" s="7"/>
      <c r="CNF267" s="8"/>
      <c r="CNG267" s="8"/>
      <c r="CNH267" s="7"/>
      <c r="CNI267" s="10"/>
      <c r="CNJ267" s="13"/>
      <c r="CNK267" s="102"/>
      <c r="CNL267" s="13"/>
      <c r="CNM267" s="8"/>
      <c r="CNN267" s="8"/>
      <c r="CNO267" s="8"/>
      <c r="CNP267" s="8"/>
      <c r="CNQ267" s="8"/>
      <c r="CNR267" s="8"/>
      <c r="CNS267" s="7"/>
      <c r="CNT267" s="12"/>
      <c r="CNU267" s="8"/>
      <c r="CNV267" s="7"/>
      <c r="CNW267" s="15"/>
      <c r="CNX267" s="15"/>
      <c r="CNY267" s="121"/>
      <c r="CNZ267" s="7"/>
      <c r="COA267" s="8"/>
      <c r="COB267" s="8"/>
      <c r="COC267" s="7"/>
      <c r="COD267" s="10"/>
      <c r="COE267" s="13"/>
      <c r="COF267" s="102"/>
      <c r="COG267" s="13"/>
      <c r="COH267" s="8"/>
      <c r="COI267" s="8"/>
      <c r="COJ267" s="8"/>
      <c r="COK267" s="8"/>
      <c r="COL267" s="8"/>
      <c r="COM267" s="8"/>
      <c r="CON267" s="7"/>
      <c r="COO267" s="12"/>
      <c r="COP267" s="8"/>
      <c r="COQ267" s="7"/>
      <c r="COR267" s="15"/>
      <c r="COS267" s="15"/>
      <c r="COT267" s="121"/>
      <c r="COU267" s="7"/>
      <c r="COV267" s="8"/>
      <c r="COW267" s="8"/>
      <c r="COX267" s="7"/>
      <c r="COY267" s="10"/>
      <c r="COZ267" s="13"/>
      <c r="CPA267" s="102"/>
      <c r="CPB267" s="13"/>
      <c r="CPC267" s="8"/>
      <c r="CPD267" s="8"/>
      <c r="CPE267" s="8"/>
      <c r="CPF267" s="8"/>
      <c r="CPG267" s="8"/>
      <c r="CPH267" s="8"/>
      <c r="CPI267" s="7"/>
      <c r="CPJ267" s="12"/>
      <c r="CPK267" s="8"/>
      <c r="CPL267" s="7"/>
      <c r="CPM267" s="15"/>
      <c r="CPN267" s="15"/>
      <c r="CPO267" s="121"/>
      <c r="CPP267" s="7"/>
      <c r="CPQ267" s="8"/>
      <c r="CPR267" s="8"/>
      <c r="CPS267" s="7"/>
      <c r="CPT267" s="10"/>
      <c r="CPU267" s="13"/>
      <c r="CPV267" s="102"/>
      <c r="CPW267" s="13"/>
      <c r="CPX267" s="8"/>
      <c r="CPY267" s="8"/>
      <c r="CPZ267" s="8"/>
      <c r="CQA267" s="8"/>
      <c r="CQB267" s="8"/>
      <c r="CQC267" s="8"/>
      <c r="CQD267" s="7"/>
      <c r="CQE267" s="12"/>
      <c r="CQF267" s="8"/>
      <c r="CQG267" s="7"/>
      <c r="CQH267" s="15"/>
      <c r="CQI267" s="15"/>
      <c r="CQJ267" s="121"/>
      <c r="CQK267" s="7"/>
      <c r="CQL267" s="8"/>
      <c r="CQM267" s="8"/>
      <c r="CQN267" s="7"/>
      <c r="CQO267" s="10"/>
      <c r="CQP267" s="13"/>
      <c r="CQQ267" s="102"/>
      <c r="CQR267" s="13"/>
      <c r="CQS267" s="8"/>
      <c r="CQT267" s="8"/>
      <c r="CQU267" s="8"/>
      <c r="CQV267" s="8"/>
      <c r="CQW267" s="8"/>
      <c r="CQX267" s="8"/>
      <c r="CQY267" s="7"/>
      <c r="CQZ267" s="12"/>
      <c r="CRA267" s="8"/>
      <c r="CRB267" s="7"/>
      <c r="CRC267" s="15"/>
      <c r="CRD267" s="15"/>
      <c r="CRE267" s="121"/>
      <c r="CRF267" s="7"/>
      <c r="CRG267" s="8"/>
      <c r="CRH267" s="8"/>
      <c r="CRI267" s="7"/>
      <c r="CRJ267" s="10"/>
      <c r="CRK267" s="13"/>
      <c r="CRL267" s="102"/>
      <c r="CRM267" s="13"/>
      <c r="CRN267" s="8"/>
      <c r="CRO267" s="8"/>
      <c r="CRP267" s="8"/>
      <c r="CRQ267" s="8"/>
      <c r="CRR267" s="8"/>
      <c r="CRS267" s="8"/>
      <c r="CRT267" s="7"/>
      <c r="CRU267" s="12"/>
      <c r="CRV267" s="8"/>
      <c r="CRW267" s="7"/>
      <c r="CRX267" s="15"/>
      <c r="CRY267" s="15"/>
      <c r="CRZ267" s="121"/>
      <c r="CSA267" s="7"/>
      <c r="CSB267" s="8"/>
      <c r="CSC267" s="8"/>
      <c r="CSD267" s="7"/>
      <c r="CSE267" s="10"/>
      <c r="CSF267" s="13"/>
      <c r="CSG267" s="102"/>
      <c r="CSH267" s="13"/>
      <c r="CSI267" s="8"/>
      <c r="CSJ267" s="8"/>
      <c r="CSK267" s="8"/>
      <c r="CSL267" s="8"/>
      <c r="CSM267" s="8"/>
      <c r="CSN267" s="8"/>
      <c r="CSO267" s="7"/>
      <c r="CSP267" s="12"/>
      <c r="CSQ267" s="8"/>
      <c r="CSR267" s="7"/>
      <c r="CSS267" s="15"/>
      <c r="CST267" s="15"/>
      <c r="CSU267" s="121"/>
      <c r="CSV267" s="7"/>
      <c r="CSW267" s="8"/>
      <c r="CSX267" s="8"/>
      <c r="CSY267" s="7"/>
      <c r="CSZ267" s="10"/>
      <c r="CTA267" s="13"/>
      <c r="CTB267" s="102"/>
      <c r="CTC267" s="13"/>
      <c r="CTD267" s="8"/>
      <c r="CTE267" s="8"/>
      <c r="CTF267" s="8"/>
      <c r="CTG267" s="8"/>
      <c r="CTH267" s="8"/>
      <c r="CTI267" s="8"/>
      <c r="CTJ267" s="7"/>
      <c r="CTK267" s="12"/>
      <c r="CTL267" s="8"/>
      <c r="CTM267" s="7"/>
      <c r="CTN267" s="15"/>
      <c r="CTO267" s="15"/>
      <c r="CTP267" s="121"/>
      <c r="CTQ267" s="7"/>
      <c r="CTR267" s="8"/>
      <c r="CTS267" s="8"/>
      <c r="CTT267" s="7"/>
      <c r="CTU267" s="10"/>
      <c r="CTV267" s="13"/>
      <c r="CTW267" s="102"/>
      <c r="CTX267" s="13"/>
      <c r="CTY267" s="8"/>
      <c r="CTZ267" s="8"/>
      <c r="CUA267" s="8"/>
      <c r="CUB267" s="8"/>
      <c r="CUC267" s="8"/>
      <c r="CUD267" s="8"/>
      <c r="CUE267" s="7"/>
      <c r="CUF267" s="12"/>
      <c r="CUG267" s="8"/>
      <c r="CUH267" s="7"/>
      <c r="CUI267" s="15"/>
      <c r="CUJ267" s="15"/>
      <c r="CUK267" s="121"/>
      <c r="CUL267" s="7"/>
      <c r="CUM267" s="8"/>
      <c r="CUN267" s="8"/>
      <c r="CUO267" s="7"/>
      <c r="CUP267" s="10"/>
      <c r="CUQ267" s="13"/>
      <c r="CUR267" s="102"/>
      <c r="CUS267" s="13"/>
      <c r="CUT267" s="8"/>
      <c r="CUU267" s="8"/>
      <c r="CUV267" s="8"/>
      <c r="CUW267" s="8"/>
      <c r="CUX267" s="8"/>
      <c r="CUY267" s="8"/>
      <c r="CUZ267" s="7"/>
      <c r="CVA267" s="12"/>
      <c r="CVB267" s="8"/>
      <c r="CVC267" s="7"/>
      <c r="CVD267" s="15"/>
      <c r="CVE267" s="15"/>
      <c r="CVF267" s="121"/>
      <c r="CVG267" s="7"/>
      <c r="CVH267" s="8"/>
      <c r="CVI267" s="8"/>
      <c r="CVJ267" s="7"/>
      <c r="CVK267" s="10"/>
      <c r="CVL267" s="13"/>
      <c r="CVM267" s="102"/>
      <c r="CVN267" s="13"/>
      <c r="CVO267" s="8"/>
      <c r="CVP267" s="8"/>
      <c r="CVQ267" s="8"/>
      <c r="CVR267" s="8"/>
      <c r="CVS267" s="8"/>
      <c r="CVT267" s="8"/>
      <c r="CVU267" s="7"/>
      <c r="CVV267" s="12"/>
      <c r="CVW267" s="8"/>
      <c r="CVX267" s="7"/>
      <c r="CVY267" s="15"/>
      <c r="CVZ267" s="15"/>
      <c r="CWA267" s="121"/>
      <c r="CWB267" s="7"/>
      <c r="CWC267" s="8"/>
      <c r="CWD267" s="8"/>
      <c r="CWE267" s="7"/>
      <c r="CWF267" s="10"/>
      <c r="CWG267" s="13"/>
      <c r="CWH267" s="102"/>
      <c r="CWI267" s="13"/>
      <c r="CWJ267" s="8"/>
      <c r="CWK267" s="8"/>
      <c r="CWL267" s="8"/>
      <c r="CWM267" s="8"/>
      <c r="CWN267" s="8"/>
      <c r="CWO267" s="8"/>
      <c r="CWP267" s="7"/>
      <c r="CWQ267" s="12"/>
      <c r="CWR267" s="8"/>
      <c r="CWS267" s="7"/>
      <c r="CWT267" s="15"/>
      <c r="CWU267" s="15"/>
      <c r="CWV267" s="121"/>
      <c r="CWW267" s="7"/>
      <c r="CWX267" s="8"/>
      <c r="CWY267" s="8"/>
      <c r="CWZ267" s="7"/>
      <c r="CXA267" s="10"/>
      <c r="CXB267" s="13"/>
      <c r="CXC267" s="102"/>
      <c r="CXD267" s="13"/>
      <c r="CXE267" s="8"/>
      <c r="CXF267" s="8"/>
      <c r="CXG267" s="8"/>
      <c r="CXH267" s="8"/>
      <c r="CXI267" s="8"/>
      <c r="CXJ267" s="8"/>
      <c r="CXK267" s="7"/>
      <c r="CXL267" s="12"/>
      <c r="CXM267" s="8"/>
      <c r="CXN267" s="7"/>
      <c r="CXO267" s="15"/>
      <c r="CXP267" s="15"/>
      <c r="CXQ267" s="121"/>
      <c r="CXR267" s="7"/>
      <c r="CXS267" s="8"/>
      <c r="CXT267" s="8"/>
      <c r="CXU267" s="7"/>
      <c r="CXV267" s="10"/>
      <c r="CXW267" s="13"/>
      <c r="CXX267" s="102"/>
      <c r="CXY267" s="13"/>
      <c r="CXZ267" s="8"/>
      <c r="CYA267" s="8"/>
      <c r="CYB267" s="8"/>
      <c r="CYC267" s="8"/>
      <c r="CYD267" s="8"/>
      <c r="CYE267" s="8"/>
      <c r="CYF267" s="7"/>
      <c r="CYG267" s="12"/>
      <c r="CYH267" s="8"/>
      <c r="CYI267" s="7"/>
      <c r="CYJ267" s="15"/>
      <c r="CYK267" s="15"/>
      <c r="CYL267" s="121"/>
      <c r="CYM267" s="7"/>
      <c r="CYN267" s="8"/>
      <c r="CYO267" s="8"/>
      <c r="CYP267" s="7"/>
      <c r="CYQ267" s="10"/>
      <c r="CYR267" s="13"/>
      <c r="CYS267" s="102"/>
      <c r="CYT267" s="13"/>
      <c r="CYU267" s="8"/>
      <c r="CYV267" s="8"/>
      <c r="CYW267" s="8"/>
      <c r="CYX267" s="8"/>
      <c r="CYY267" s="8"/>
      <c r="CYZ267" s="8"/>
      <c r="CZA267" s="7"/>
      <c r="CZB267" s="12"/>
      <c r="CZC267" s="8"/>
      <c r="CZD267" s="7"/>
      <c r="CZE267" s="15"/>
      <c r="CZF267" s="15"/>
      <c r="CZG267" s="121"/>
      <c r="CZH267" s="7"/>
      <c r="CZI267" s="8"/>
      <c r="CZJ267" s="8"/>
      <c r="CZK267" s="7"/>
      <c r="CZL267" s="10"/>
      <c r="CZM267" s="13"/>
      <c r="CZN267" s="102"/>
      <c r="CZO267" s="13"/>
      <c r="CZP267" s="8"/>
      <c r="CZQ267" s="8"/>
      <c r="CZR267" s="8"/>
      <c r="CZS267" s="8"/>
      <c r="CZT267" s="8"/>
      <c r="CZU267" s="8"/>
      <c r="CZV267" s="7"/>
      <c r="CZW267" s="12"/>
      <c r="CZX267" s="8"/>
      <c r="CZY267" s="7"/>
      <c r="CZZ267" s="15"/>
      <c r="DAA267" s="15"/>
      <c r="DAB267" s="121"/>
      <c r="DAC267" s="7"/>
      <c r="DAD267" s="8"/>
      <c r="DAE267" s="8"/>
      <c r="DAF267" s="7"/>
      <c r="DAG267" s="10"/>
      <c r="DAH267" s="13"/>
      <c r="DAI267" s="102"/>
      <c r="DAJ267" s="13"/>
      <c r="DAK267" s="8"/>
      <c r="DAL267" s="8"/>
      <c r="DAM267" s="8"/>
      <c r="DAN267" s="8"/>
      <c r="DAO267" s="8"/>
      <c r="DAP267" s="8"/>
      <c r="DAQ267" s="7"/>
      <c r="DAR267" s="12"/>
      <c r="DAS267" s="8"/>
      <c r="DAT267" s="7"/>
      <c r="DAU267" s="15"/>
      <c r="DAV267" s="15"/>
      <c r="DAW267" s="121"/>
      <c r="DAX267" s="7"/>
      <c r="DAY267" s="8"/>
      <c r="DAZ267" s="8"/>
      <c r="DBA267" s="7"/>
      <c r="DBB267" s="10"/>
      <c r="DBC267" s="13"/>
      <c r="DBD267" s="102"/>
      <c r="DBE267" s="13"/>
      <c r="DBF267" s="8"/>
      <c r="DBG267" s="8"/>
      <c r="DBH267" s="8"/>
      <c r="DBI267" s="8"/>
      <c r="DBJ267" s="8"/>
      <c r="DBK267" s="8"/>
      <c r="DBL267" s="7"/>
      <c r="DBM267" s="12"/>
      <c r="DBN267" s="8"/>
      <c r="DBO267" s="7"/>
      <c r="DBP267" s="15"/>
      <c r="DBQ267" s="15"/>
      <c r="DBR267" s="121"/>
      <c r="DBS267" s="7"/>
      <c r="DBT267" s="8"/>
      <c r="DBU267" s="8"/>
      <c r="DBV267" s="7"/>
      <c r="DBW267" s="10"/>
      <c r="DBX267" s="13"/>
      <c r="DBY267" s="102"/>
      <c r="DBZ267" s="13"/>
      <c r="DCA267" s="8"/>
      <c r="DCB267" s="8"/>
      <c r="DCC267" s="8"/>
      <c r="DCD267" s="8"/>
      <c r="DCE267" s="8"/>
      <c r="DCF267" s="8"/>
      <c r="DCG267" s="7"/>
      <c r="DCH267" s="12"/>
      <c r="DCI267" s="8"/>
      <c r="DCJ267" s="7"/>
      <c r="DCK267" s="15"/>
      <c r="DCL267" s="15"/>
      <c r="DCM267" s="121"/>
      <c r="DCN267" s="7"/>
      <c r="DCO267" s="8"/>
      <c r="DCP267" s="8"/>
      <c r="DCQ267" s="7"/>
      <c r="DCR267" s="10"/>
      <c r="DCS267" s="13"/>
      <c r="DCT267" s="102"/>
      <c r="DCU267" s="13"/>
      <c r="DCV267" s="8"/>
      <c r="DCW267" s="8"/>
      <c r="DCX267" s="8"/>
      <c r="DCY267" s="8"/>
      <c r="DCZ267" s="8"/>
      <c r="DDA267" s="8"/>
      <c r="DDB267" s="7"/>
      <c r="DDC267" s="12"/>
      <c r="DDD267" s="8"/>
      <c r="DDE267" s="7"/>
      <c r="DDF267" s="15"/>
      <c r="DDG267" s="15"/>
      <c r="DDH267" s="121"/>
      <c r="DDI267" s="7"/>
      <c r="DDJ267" s="8"/>
      <c r="DDK267" s="8"/>
      <c r="DDL267" s="7"/>
      <c r="DDM267" s="10"/>
      <c r="DDN267" s="13"/>
      <c r="DDO267" s="102"/>
      <c r="DDP267" s="13"/>
      <c r="DDQ267" s="8"/>
      <c r="DDR267" s="8"/>
      <c r="DDS267" s="8"/>
      <c r="DDT267" s="8"/>
      <c r="DDU267" s="8"/>
      <c r="DDV267" s="8"/>
      <c r="DDW267" s="7"/>
      <c r="DDX267" s="12"/>
      <c r="DDY267" s="8"/>
      <c r="DDZ267" s="7"/>
      <c r="DEA267" s="15"/>
      <c r="DEB267" s="15"/>
      <c r="DEC267" s="121"/>
      <c r="DED267" s="7"/>
      <c r="DEE267" s="8"/>
      <c r="DEF267" s="8"/>
      <c r="DEG267" s="7"/>
      <c r="DEH267" s="10"/>
      <c r="DEI267" s="13"/>
      <c r="DEJ267" s="102"/>
      <c r="DEK267" s="13"/>
      <c r="DEL267" s="8"/>
      <c r="DEM267" s="8"/>
      <c r="DEN267" s="8"/>
      <c r="DEO267" s="8"/>
      <c r="DEP267" s="8"/>
      <c r="DEQ267" s="8"/>
      <c r="DER267" s="7"/>
      <c r="DES267" s="12"/>
      <c r="DET267" s="8"/>
      <c r="DEU267" s="7"/>
      <c r="DEV267" s="15"/>
      <c r="DEW267" s="15"/>
      <c r="DEX267" s="121"/>
      <c r="DEY267" s="7"/>
      <c r="DEZ267" s="8"/>
      <c r="DFA267" s="8"/>
      <c r="DFB267" s="7"/>
      <c r="DFC267" s="10"/>
      <c r="DFD267" s="13"/>
      <c r="DFE267" s="102"/>
      <c r="DFF267" s="13"/>
      <c r="DFG267" s="8"/>
      <c r="DFH267" s="8"/>
      <c r="DFI267" s="8"/>
      <c r="DFJ267" s="8"/>
      <c r="DFK267" s="8"/>
      <c r="DFL267" s="8"/>
      <c r="DFM267" s="7"/>
      <c r="DFN267" s="12"/>
      <c r="DFO267" s="8"/>
      <c r="DFP267" s="7"/>
      <c r="DFQ267" s="15"/>
      <c r="DFR267" s="15"/>
      <c r="DFS267" s="121"/>
      <c r="DFT267" s="7"/>
      <c r="DFU267" s="8"/>
      <c r="DFV267" s="8"/>
      <c r="DFW267" s="7"/>
      <c r="DFX267" s="10"/>
      <c r="DFY267" s="13"/>
      <c r="DFZ267" s="102"/>
      <c r="DGA267" s="13"/>
      <c r="DGB267" s="8"/>
      <c r="DGC267" s="8"/>
      <c r="DGD267" s="8"/>
      <c r="DGE267" s="8"/>
      <c r="DGF267" s="8"/>
      <c r="DGG267" s="8"/>
      <c r="DGH267" s="7"/>
      <c r="DGI267" s="12"/>
      <c r="DGJ267" s="8"/>
      <c r="DGK267" s="7"/>
      <c r="DGL267" s="15"/>
      <c r="DGM267" s="15"/>
      <c r="DGN267" s="121"/>
      <c r="DGO267" s="7"/>
      <c r="DGP267" s="8"/>
      <c r="DGQ267" s="8"/>
      <c r="DGR267" s="7"/>
      <c r="DGS267" s="10"/>
      <c r="DGT267" s="13"/>
      <c r="DGU267" s="102"/>
      <c r="DGV267" s="13"/>
      <c r="DGW267" s="8"/>
      <c r="DGX267" s="8"/>
      <c r="DGY267" s="8"/>
      <c r="DGZ267" s="8"/>
      <c r="DHA267" s="8"/>
      <c r="DHB267" s="8"/>
      <c r="DHC267" s="7"/>
      <c r="DHD267" s="12"/>
      <c r="DHE267" s="8"/>
      <c r="DHF267" s="7"/>
      <c r="DHG267" s="15"/>
      <c r="DHH267" s="15"/>
      <c r="DHI267" s="121"/>
      <c r="DHJ267" s="7"/>
      <c r="DHK267" s="8"/>
      <c r="DHL267" s="8"/>
      <c r="DHM267" s="7"/>
      <c r="DHN267" s="10"/>
      <c r="DHO267" s="13"/>
      <c r="DHP267" s="102"/>
      <c r="DHQ267" s="13"/>
      <c r="DHR267" s="8"/>
      <c r="DHS267" s="8"/>
      <c r="DHT267" s="8"/>
      <c r="DHU267" s="8"/>
      <c r="DHV267" s="8"/>
      <c r="DHW267" s="8"/>
      <c r="DHX267" s="7"/>
      <c r="DHY267" s="12"/>
      <c r="DHZ267" s="8"/>
      <c r="DIA267" s="7"/>
      <c r="DIB267" s="15"/>
      <c r="DIC267" s="15"/>
      <c r="DID267" s="121"/>
      <c r="DIE267" s="7"/>
      <c r="DIF267" s="8"/>
      <c r="DIG267" s="8"/>
      <c r="DIH267" s="7"/>
      <c r="DII267" s="10"/>
      <c r="DIJ267" s="13"/>
      <c r="DIK267" s="102"/>
      <c r="DIL267" s="13"/>
      <c r="DIM267" s="8"/>
      <c r="DIN267" s="8"/>
      <c r="DIO267" s="8"/>
      <c r="DIP267" s="8"/>
      <c r="DIQ267" s="8"/>
      <c r="DIR267" s="8"/>
      <c r="DIS267" s="7"/>
      <c r="DIT267" s="12"/>
      <c r="DIU267" s="8"/>
      <c r="DIV267" s="7"/>
      <c r="DIW267" s="15"/>
      <c r="DIX267" s="15"/>
      <c r="DIY267" s="121"/>
      <c r="DIZ267" s="7"/>
      <c r="DJA267" s="8"/>
      <c r="DJB267" s="8"/>
      <c r="DJC267" s="7"/>
      <c r="DJD267" s="10"/>
      <c r="DJE267" s="13"/>
      <c r="DJF267" s="102"/>
      <c r="DJG267" s="13"/>
      <c r="DJH267" s="8"/>
      <c r="DJI267" s="8"/>
      <c r="DJJ267" s="8"/>
      <c r="DJK267" s="8"/>
      <c r="DJL267" s="8"/>
      <c r="DJM267" s="8"/>
      <c r="DJN267" s="7"/>
      <c r="DJO267" s="12"/>
      <c r="DJP267" s="8"/>
      <c r="DJQ267" s="7"/>
      <c r="DJR267" s="15"/>
      <c r="DJS267" s="15"/>
      <c r="DJT267" s="121"/>
      <c r="DJU267" s="7"/>
      <c r="DJV267" s="8"/>
      <c r="DJW267" s="8"/>
      <c r="DJX267" s="7"/>
      <c r="DJY267" s="10"/>
      <c r="DJZ267" s="13"/>
      <c r="DKA267" s="102"/>
      <c r="DKB267" s="13"/>
      <c r="DKC267" s="8"/>
      <c r="DKD267" s="8"/>
      <c r="DKE267" s="8"/>
      <c r="DKF267" s="8"/>
      <c r="DKG267" s="8"/>
      <c r="DKH267" s="8"/>
      <c r="DKI267" s="7"/>
      <c r="DKJ267" s="12"/>
      <c r="DKK267" s="8"/>
      <c r="DKL267" s="7"/>
      <c r="DKM267" s="15"/>
      <c r="DKN267" s="15"/>
      <c r="DKO267" s="121"/>
      <c r="DKP267" s="7"/>
      <c r="DKQ267" s="8"/>
      <c r="DKR267" s="8"/>
      <c r="DKS267" s="7"/>
      <c r="DKT267" s="10"/>
      <c r="DKU267" s="13"/>
      <c r="DKV267" s="102"/>
      <c r="DKW267" s="13"/>
      <c r="DKX267" s="8"/>
      <c r="DKY267" s="8"/>
      <c r="DKZ267" s="8"/>
      <c r="DLA267" s="8"/>
      <c r="DLB267" s="8"/>
      <c r="DLC267" s="8"/>
      <c r="DLD267" s="7"/>
      <c r="DLE267" s="12"/>
      <c r="DLF267" s="8"/>
      <c r="DLG267" s="7"/>
      <c r="DLH267" s="15"/>
      <c r="DLI267" s="15"/>
      <c r="DLJ267" s="121"/>
      <c r="DLK267" s="7"/>
      <c r="DLL267" s="8"/>
      <c r="DLM267" s="8"/>
      <c r="DLN267" s="7"/>
      <c r="DLO267" s="10"/>
      <c r="DLP267" s="13"/>
      <c r="DLQ267" s="102"/>
      <c r="DLR267" s="13"/>
      <c r="DLS267" s="8"/>
      <c r="DLT267" s="8"/>
      <c r="DLU267" s="8"/>
      <c r="DLV267" s="8"/>
      <c r="DLW267" s="8"/>
      <c r="DLX267" s="8"/>
      <c r="DLY267" s="7"/>
      <c r="DLZ267" s="12"/>
      <c r="DMA267" s="8"/>
      <c r="DMB267" s="7"/>
      <c r="DMC267" s="15"/>
      <c r="DMD267" s="15"/>
      <c r="DME267" s="121"/>
      <c r="DMF267" s="7"/>
      <c r="DMG267" s="8"/>
      <c r="DMH267" s="8"/>
      <c r="DMI267" s="7"/>
      <c r="DMJ267" s="10"/>
      <c r="DMK267" s="13"/>
      <c r="DML267" s="102"/>
      <c r="DMM267" s="13"/>
      <c r="DMN267" s="8"/>
      <c r="DMO267" s="8"/>
      <c r="DMP267" s="8"/>
      <c r="DMQ267" s="8"/>
      <c r="DMR267" s="8"/>
      <c r="DMS267" s="8"/>
      <c r="DMT267" s="7"/>
      <c r="DMU267" s="12"/>
      <c r="DMV267" s="8"/>
      <c r="DMW267" s="7"/>
      <c r="DMX267" s="15"/>
      <c r="DMY267" s="15"/>
      <c r="DMZ267" s="121"/>
      <c r="DNA267" s="7"/>
      <c r="DNB267" s="8"/>
      <c r="DNC267" s="8"/>
      <c r="DND267" s="7"/>
      <c r="DNE267" s="10"/>
      <c r="DNF267" s="13"/>
      <c r="DNG267" s="102"/>
      <c r="DNH267" s="13"/>
      <c r="DNI267" s="8"/>
      <c r="DNJ267" s="8"/>
      <c r="DNK267" s="8"/>
      <c r="DNL267" s="8"/>
      <c r="DNM267" s="8"/>
      <c r="DNN267" s="8"/>
      <c r="DNO267" s="7"/>
      <c r="DNP267" s="12"/>
      <c r="DNQ267" s="8"/>
      <c r="DNR267" s="7"/>
      <c r="DNS267" s="15"/>
      <c r="DNT267" s="15"/>
      <c r="DNU267" s="121"/>
      <c r="DNV267" s="7"/>
      <c r="DNW267" s="8"/>
      <c r="DNX267" s="8"/>
      <c r="DNY267" s="7"/>
      <c r="DNZ267" s="10"/>
      <c r="DOA267" s="13"/>
      <c r="DOB267" s="102"/>
      <c r="DOC267" s="13"/>
      <c r="DOD267" s="8"/>
      <c r="DOE267" s="8"/>
      <c r="DOF267" s="8"/>
      <c r="DOG267" s="8"/>
      <c r="DOH267" s="8"/>
      <c r="DOI267" s="8"/>
      <c r="DOJ267" s="7"/>
      <c r="DOK267" s="12"/>
      <c r="DOL267" s="8"/>
      <c r="DOM267" s="7"/>
      <c r="DON267" s="15"/>
      <c r="DOO267" s="15"/>
      <c r="DOP267" s="121"/>
      <c r="DOQ267" s="7"/>
      <c r="DOR267" s="8"/>
      <c r="DOS267" s="8"/>
      <c r="DOT267" s="7"/>
      <c r="DOU267" s="10"/>
      <c r="DOV267" s="13"/>
      <c r="DOW267" s="102"/>
      <c r="DOX267" s="13"/>
      <c r="DOY267" s="8"/>
      <c r="DOZ267" s="8"/>
      <c r="DPA267" s="8"/>
      <c r="DPB267" s="8"/>
      <c r="DPC267" s="8"/>
      <c r="DPD267" s="8"/>
      <c r="DPE267" s="7"/>
      <c r="DPF267" s="12"/>
      <c r="DPG267" s="8"/>
      <c r="DPH267" s="7"/>
      <c r="DPI267" s="15"/>
      <c r="DPJ267" s="15"/>
      <c r="DPK267" s="121"/>
      <c r="DPL267" s="7"/>
      <c r="DPM267" s="8"/>
      <c r="DPN267" s="8"/>
      <c r="DPO267" s="7"/>
      <c r="DPP267" s="10"/>
      <c r="DPQ267" s="13"/>
      <c r="DPR267" s="102"/>
      <c r="DPS267" s="13"/>
      <c r="DPT267" s="8"/>
      <c r="DPU267" s="8"/>
      <c r="DPV267" s="8"/>
      <c r="DPW267" s="8"/>
      <c r="DPX267" s="8"/>
      <c r="DPY267" s="8"/>
      <c r="DPZ267" s="7"/>
      <c r="DQA267" s="12"/>
      <c r="DQB267" s="8"/>
      <c r="DQC267" s="7"/>
      <c r="DQD267" s="15"/>
      <c r="DQE267" s="15"/>
      <c r="DQF267" s="121"/>
      <c r="DQG267" s="7"/>
      <c r="DQH267" s="8"/>
      <c r="DQI267" s="8"/>
      <c r="DQJ267" s="7"/>
      <c r="DQK267" s="10"/>
      <c r="DQL267" s="13"/>
      <c r="DQM267" s="102"/>
      <c r="DQN267" s="13"/>
      <c r="DQO267" s="8"/>
      <c r="DQP267" s="8"/>
      <c r="DQQ267" s="8"/>
      <c r="DQR267" s="8"/>
      <c r="DQS267" s="8"/>
      <c r="DQT267" s="8"/>
      <c r="DQU267" s="7"/>
      <c r="DQV267" s="12"/>
      <c r="DQW267" s="8"/>
      <c r="DQX267" s="7"/>
      <c r="DQY267" s="15"/>
      <c r="DQZ267" s="15"/>
      <c r="DRA267" s="121"/>
      <c r="DRB267" s="7"/>
      <c r="DRC267" s="8"/>
      <c r="DRD267" s="8"/>
      <c r="DRE267" s="7"/>
      <c r="DRF267" s="10"/>
      <c r="DRG267" s="13"/>
      <c r="DRH267" s="102"/>
      <c r="DRI267" s="13"/>
      <c r="DRJ267" s="8"/>
      <c r="DRK267" s="8"/>
      <c r="DRL267" s="8"/>
      <c r="DRM267" s="8"/>
      <c r="DRN267" s="8"/>
      <c r="DRO267" s="8"/>
      <c r="DRP267" s="7"/>
      <c r="DRQ267" s="12"/>
      <c r="DRR267" s="8"/>
      <c r="DRS267" s="7"/>
      <c r="DRT267" s="15"/>
      <c r="DRU267" s="15"/>
      <c r="DRV267" s="121"/>
      <c r="DRW267" s="7"/>
      <c r="DRX267" s="8"/>
      <c r="DRY267" s="8"/>
      <c r="DRZ267" s="7"/>
      <c r="DSA267" s="10"/>
      <c r="DSB267" s="13"/>
      <c r="DSC267" s="102"/>
      <c r="DSD267" s="13"/>
      <c r="DSE267" s="8"/>
      <c r="DSF267" s="8"/>
      <c r="DSG267" s="8"/>
      <c r="DSH267" s="8"/>
      <c r="DSI267" s="8"/>
      <c r="DSJ267" s="8"/>
      <c r="DSK267" s="7"/>
      <c r="DSL267" s="12"/>
      <c r="DSM267" s="8"/>
      <c r="DSN267" s="7"/>
      <c r="DSO267" s="15"/>
      <c r="DSP267" s="15"/>
      <c r="DSQ267" s="121"/>
      <c r="DSR267" s="7"/>
      <c r="DSS267" s="8"/>
      <c r="DST267" s="8"/>
      <c r="DSU267" s="7"/>
      <c r="DSV267" s="10"/>
      <c r="DSW267" s="13"/>
      <c r="DSX267" s="102"/>
      <c r="DSY267" s="13"/>
      <c r="DSZ267" s="8"/>
      <c r="DTA267" s="8"/>
      <c r="DTB267" s="8"/>
      <c r="DTC267" s="8"/>
      <c r="DTD267" s="8"/>
      <c r="DTE267" s="8"/>
      <c r="DTF267" s="7"/>
      <c r="DTG267" s="12"/>
      <c r="DTH267" s="8"/>
      <c r="DTI267" s="7"/>
      <c r="DTJ267" s="15"/>
      <c r="DTK267" s="15"/>
      <c r="DTL267" s="121"/>
      <c r="DTM267" s="7"/>
      <c r="DTN267" s="8"/>
      <c r="DTO267" s="8"/>
      <c r="DTP267" s="7"/>
      <c r="DTQ267" s="10"/>
      <c r="DTR267" s="13"/>
      <c r="DTS267" s="102"/>
      <c r="DTT267" s="13"/>
      <c r="DTU267" s="8"/>
      <c r="DTV267" s="8"/>
      <c r="DTW267" s="8"/>
      <c r="DTX267" s="8"/>
      <c r="DTY267" s="8"/>
      <c r="DTZ267" s="8"/>
      <c r="DUA267" s="7"/>
      <c r="DUB267" s="12"/>
      <c r="DUC267" s="8"/>
      <c r="DUD267" s="7"/>
      <c r="DUE267" s="15"/>
      <c r="DUF267" s="15"/>
      <c r="DUG267" s="121"/>
      <c r="DUH267" s="7"/>
      <c r="DUI267" s="8"/>
      <c r="DUJ267" s="8"/>
      <c r="DUK267" s="7"/>
      <c r="DUL267" s="10"/>
      <c r="DUM267" s="13"/>
      <c r="DUN267" s="102"/>
      <c r="DUO267" s="13"/>
      <c r="DUP267" s="8"/>
      <c r="DUQ267" s="8"/>
      <c r="DUR267" s="8"/>
      <c r="DUS267" s="8"/>
      <c r="DUT267" s="8"/>
      <c r="DUU267" s="8"/>
      <c r="DUV267" s="7"/>
      <c r="DUW267" s="12"/>
      <c r="DUX267" s="8"/>
      <c r="DUY267" s="7"/>
      <c r="DUZ267" s="15"/>
      <c r="DVA267" s="15"/>
      <c r="DVB267" s="121"/>
      <c r="DVC267" s="7"/>
      <c r="DVD267" s="8"/>
      <c r="DVE267" s="8"/>
      <c r="DVF267" s="7"/>
      <c r="DVG267" s="10"/>
      <c r="DVH267" s="13"/>
      <c r="DVI267" s="102"/>
      <c r="DVJ267" s="13"/>
      <c r="DVK267" s="8"/>
      <c r="DVL267" s="8"/>
      <c r="DVM267" s="8"/>
      <c r="DVN267" s="8"/>
      <c r="DVO267" s="8"/>
      <c r="DVP267" s="8"/>
      <c r="DVQ267" s="7"/>
      <c r="DVR267" s="12"/>
      <c r="DVS267" s="8"/>
      <c r="DVT267" s="7"/>
      <c r="DVU267" s="15"/>
      <c r="DVV267" s="15"/>
      <c r="DVW267" s="121"/>
      <c r="DVX267" s="7"/>
      <c r="DVY267" s="8"/>
      <c r="DVZ267" s="8"/>
      <c r="DWA267" s="7"/>
      <c r="DWB267" s="10"/>
      <c r="DWC267" s="13"/>
      <c r="DWD267" s="102"/>
      <c r="DWE267" s="13"/>
      <c r="DWF267" s="8"/>
      <c r="DWG267" s="8"/>
      <c r="DWH267" s="8"/>
      <c r="DWI267" s="8"/>
      <c r="DWJ267" s="8"/>
      <c r="DWK267" s="8"/>
      <c r="DWL267" s="7"/>
      <c r="DWM267" s="12"/>
      <c r="DWN267" s="8"/>
      <c r="DWO267" s="7"/>
      <c r="DWP267" s="15"/>
      <c r="DWQ267" s="15"/>
      <c r="DWR267" s="121"/>
      <c r="DWS267" s="7"/>
      <c r="DWT267" s="8"/>
      <c r="DWU267" s="8"/>
      <c r="DWV267" s="7"/>
      <c r="DWW267" s="10"/>
      <c r="DWX267" s="13"/>
      <c r="DWY267" s="102"/>
      <c r="DWZ267" s="13"/>
      <c r="DXA267" s="8"/>
      <c r="DXB267" s="8"/>
      <c r="DXC267" s="8"/>
      <c r="DXD267" s="8"/>
      <c r="DXE267" s="8"/>
      <c r="DXF267" s="8"/>
      <c r="DXG267" s="7"/>
      <c r="DXH267" s="12"/>
      <c r="DXI267" s="8"/>
      <c r="DXJ267" s="7"/>
      <c r="DXK267" s="15"/>
      <c r="DXL267" s="15"/>
      <c r="DXM267" s="121"/>
      <c r="DXN267" s="7"/>
      <c r="DXO267" s="8"/>
      <c r="DXP267" s="8"/>
      <c r="DXQ267" s="7"/>
      <c r="DXR267" s="10"/>
      <c r="DXS267" s="13"/>
      <c r="DXT267" s="102"/>
      <c r="DXU267" s="13"/>
      <c r="DXV267" s="8"/>
      <c r="DXW267" s="8"/>
      <c r="DXX267" s="8"/>
      <c r="DXY267" s="8"/>
      <c r="DXZ267" s="8"/>
      <c r="DYA267" s="8"/>
      <c r="DYB267" s="7"/>
      <c r="DYC267" s="12"/>
      <c r="DYD267" s="8"/>
      <c r="DYE267" s="7"/>
      <c r="DYF267" s="15"/>
      <c r="DYG267" s="15"/>
      <c r="DYH267" s="121"/>
      <c r="DYI267" s="7"/>
      <c r="DYJ267" s="8"/>
      <c r="DYK267" s="8"/>
      <c r="DYL267" s="7"/>
      <c r="DYM267" s="10"/>
      <c r="DYN267" s="13"/>
      <c r="DYO267" s="102"/>
      <c r="DYP267" s="13"/>
      <c r="DYQ267" s="8"/>
      <c r="DYR267" s="8"/>
      <c r="DYS267" s="8"/>
      <c r="DYT267" s="8"/>
      <c r="DYU267" s="8"/>
      <c r="DYV267" s="8"/>
      <c r="DYW267" s="7"/>
      <c r="DYX267" s="12"/>
      <c r="DYY267" s="8"/>
      <c r="DYZ267" s="7"/>
      <c r="DZA267" s="15"/>
      <c r="DZB267" s="15"/>
      <c r="DZC267" s="121"/>
      <c r="DZD267" s="7"/>
      <c r="DZE267" s="8"/>
      <c r="DZF267" s="8"/>
      <c r="DZG267" s="7"/>
      <c r="DZH267" s="10"/>
      <c r="DZI267" s="13"/>
      <c r="DZJ267" s="102"/>
      <c r="DZK267" s="13"/>
      <c r="DZL267" s="8"/>
      <c r="DZM267" s="8"/>
      <c r="DZN267" s="8"/>
      <c r="DZO267" s="8"/>
      <c r="DZP267" s="8"/>
      <c r="DZQ267" s="8"/>
      <c r="DZR267" s="7"/>
      <c r="DZS267" s="12"/>
      <c r="DZT267" s="8"/>
      <c r="DZU267" s="7"/>
      <c r="DZV267" s="15"/>
      <c r="DZW267" s="15"/>
      <c r="DZX267" s="121"/>
      <c r="DZY267" s="7"/>
      <c r="DZZ267" s="8"/>
      <c r="EAA267" s="8"/>
      <c r="EAB267" s="7"/>
      <c r="EAC267" s="10"/>
      <c r="EAD267" s="13"/>
      <c r="EAE267" s="102"/>
      <c r="EAF267" s="13"/>
      <c r="EAG267" s="8"/>
      <c r="EAH267" s="8"/>
      <c r="EAI267" s="8"/>
      <c r="EAJ267" s="8"/>
      <c r="EAK267" s="8"/>
      <c r="EAL267" s="8"/>
      <c r="EAM267" s="7"/>
      <c r="EAN267" s="12"/>
      <c r="EAO267" s="8"/>
      <c r="EAP267" s="7"/>
      <c r="EAQ267" s="15"/>
      <c r="EAR267" s="15"/>
      <c r="EAS267" s="121"/>
      <c r="EAT267" s="7"/>
      <c r="EAU267" s="8"/>
      <c r="EAV267" s="8"/>
      <c r="EAW267" s="7"/>
      <c r="EAX267" s="10"/>
      <c r="EAY267" s="13"/>
      <c r="EAZ267" s="102"/>
      <c r="EBA267" s="13"/>
      <c r="EBB267" s="8"/>
      <c r="EBC267" s="8"/>
      <c r="EBD267" s="8"/>
      <c r="EBE267" s="8"/>
      <c r="EBF267" s="8"/>
      <c r="EBG267" s="8"/>
      <c r="EBH267" s="7"/>
      <c r="EBI267" s="12"/>
      <c r="EBJ267" s="8"/>
      <c r="EBK267" s="7"/>
      <c r="EBL267" s="15"/>
      <c r="EBM267" s="15"/>
      <c r="EBN267" s="121"/>
      <c r="EBO267" s="7"/>
      <c r="EBP267" s="8"/>
      <c r="EBQ267" s="8"/>
      <c r="EBR267" s="7"/>
      <c r="EBS267" s="10"/>
      <c r="EBT267" s="13"/>
      <c r="EBU267" s="102"/>
      <c r="EBV267" s="13"/>
      <c r="EBW267" s="8"/>
      <c r="EBX267" s="8"/>
      <c r="EBY267" s="8"/>
      <c r="EBZ267" s="8"/>
      <c r="ECA267" s="8"/>
      <c r="ECB267" s="8"/>
      <c r="ECC267" s="7"/>
      <c r="ECD267" s="12"/>
      <c r="ECE267" s="8"/>
      <c r="ECF267" s="7"/>
      <c r="ECG267" s="15"/>
      <c r="ECH267" s="15"/>
      <c r="ECI267" s="121"/>
      <c r="ECJ267" s="7"/>
      <c r="ECK267" s="8"/>
      <c r="ECL267" s="8"/>
      <c r="ECM267" s="7"/>
      <c r="ECN267" s="10"/>
      <c r="ECO267" s="13"/>
      <c r="ECP267" s="102"/>
      <c r="ECQ267" s="13"/>
      <c r="ECR267" s="8"/>
      <c r="ECS267" s="8"/>
      <c r="ECT267" s="8"/>
      <c r="ECU267" s="8"/>
      <c r="ECV267" s="8"/>
      <c r="ECW267" s="8"/>
      <c r="ECX267" s="7"/>
      <c r="ECY267" s="12"/>
      <c r="ECZ267" s="8"/>
      <c r="EDA267" s="7"/>
      <c r="EDB267" s="15"/>
      <c r="EDC267" s="15"/>
      <c r="EDD267" s="121"/>
      <c r="EDE267" s="7"/>
      <c r="EDF267" s="8"/>
      <c r="EDG267" s="8"/>
      <c r="EDH267" s="7"/>
      <c r="EDI267" s="10"/>
      <c r="EDJ267" s="13"/>
      <c r="EDK267" s="102"/>
      <c r="EDL267" s="13"/>
      <c r="EDM267" s="8"/>
      <c r="EDN267" s="8"/>
      <c r="EDO267" s="8"/>
      <c r="EDP267" s="8"/>
      <c r="EDQ267" s="8"/>
      <c r="EDR267" s="8"/>
      <c r="EDS267" s="7"/>
      <c r="EDT267" s="12"/>
      <c r="EDU267" s="8"/>
      <c r="EDV267" s="7"/>
      <c r="EDW267" s="15"/>
      <c r="EDX267" s="15"/>
      <c r="EDY267" s="121"/>
      <c r="EDZ267" s="7"/>
      <c r="EEA267" s="8"/>
      <c r="EEB267" s="8"/>
      <c r="EEC267" s="7"/>
      <c r="EED267" s="10"/>
      <c r="EEE267" s="13"/>
      <c r="EEF267" s="102"/>
      <c r="EEG267" s="13"/>
      <c r="EEH267" s="8"/>
      <c r="EEI267" s="8"/>
      <c r="EEJ267" s="8"/>
      <c r="EEK267" s="8"/>
      <c r="EEL267" s="8"/>
      <c r="EEM267" s="8"/>
      <c r="EEN267" s="7"/>
      <c r="EEO267" s="12"/>
      <c r="EEP267" s="8"/>
      <c r="EEQ267" s="7"/>
      <c r="EER267" s="15"/>
      <c r="EES267" s="15"/>
      <c r="EET267" s="121"/>
      <c r="EEU267" s="7"/>
      <c r="EEV267" s="8"/>
      <c r="EEW267" s="8"/>
      <c r="EEX267" s="7"/>
      <c r="EEY267" s="10"/>
      <c r="EEZ267" s="13"/>
      <c r="EFA267" s="102"/>
      <c r="EFB267" s="13"/>
      <c r="EFC267" s="8"/>
      <c r="EFD267" s="8"/>
      <c r="EFE267" s="8"/>
      <c r="EFF267" s="8"/>
      <c r="EFG267" s="8"/>
      <c r="EFH267" s="8"/>
      <c r="EFI267" s="7"/>
      <c r="EFJ267" s="12"/>
      <c r="EFK267" s="8"/>
      <c r="EFL267" s="7"/>
      <c r="EFM267" s="15"/>
      <c r="EFN267" s="15"/>
      <c r="EFO267" s="121"/>
      <c r="EFP267" s="7"/>
      <c r="EFQ267" s="8"/>
      <c r="EFR267" s="8"/>
      <c r="EFS267" s="7"/>
      <c r="EFT267" s="10"/>
      <c r="EFU267" s="13"/>
      <c r="EFV267" s="102"/>
      <c r="EFW267" s="13"/>
      <c r="EFX267" s="8"/>
      <c r="EFY267" s="8"/>
      <c r="EFZ267" s="8"/>
      <c r="EGA267" s="8"/>
      <c r="EGB267" s="8"/>
      <c r="EGC267" s="8"/>
      <c r="EGD267" s="7"/>
      <c r="EGE267" s="12"/>
      <c r="EGF267" s="8"/>
      <c r="EGG267" s="7"/>
      <c r="EGH267" s="15"/>
      <c r="EGI267" s="15"/>
      <c r="EGJ267" s="121"/>
      <c r="EGK267" s="7"/>
      <c r="EGL267" s="8"/>
      <c r="EGM267" s="8"/>
      <c r="EGN267" s="7"/>
      <c r="EGO267" s="10"/>
      <c r="EGP267" s="13"/>
      <c r="EGQ267" s="102"/>
      <c r="EGR267" s="13"/>
      <c r="EGS267" s="8"/>
      <c r="EGT267" s="8"/>
      <c r="EGU267" s="8"/>
      <c r="EGV267" s="8"/>
      <c r="EGW267" s="8"/>
      <c r="EGX267" s="8"/>
      <c r="EGY267" s="7"/>
      <c r="EGZ267" s="12"/>
      <c r="EHA267" s="8"/>
      <c r="EHB267" s="7"/>
      <c r="EHC267" s="15"/>
      <c r="EHD267" s="15"/>
      <c r="EHE267" s="121"/>
      <c r="EHF267" s="7"/>
      <c r="EHG267" s="8"/>
      <c r="EHH267" s="8"/>
      <c r="EHI267" s="7"/>
      <c r="EHJ267" s="10"/>
      <c r="EHK267" s="13"/>
      <c r="EHL267" s="102"/>
      <c r="EHM267" s="13"/>
      <c r="EHN267" s="8"/>
      <c r="EHO267" s="8"/>
      <c r="EHP267" s="8"/>
      <c r="EHQ267" s="8"/>
      <c r="EHR267" s="8"/>
      <c r="EHS267" s="8"/>
      <c r="EHT267" s="7"/>
      <c r="EHU267" s="12"/>
      <c r="EHV267" s="8"/>
      <c r="EHW267" s="7"/>
      <c r="EHX267" s="15"/>
      <c r="EHY267" s="15"/>
      <c r="EHZ267" s="121"/>
      <c r="EIA267" s="7"/>
      <c r="EIB267" s="8"/>
      <c r="EIC267" s="8"/>
      <c r="EID267" s="7"/>
      <c r="EIE267" s="10"/>
      <c r="EIF267" s="13"/>
      <c r="EIG267" s="102"/>
      <c r="EIH267" s="13"/>
      <c r="EII267" s="8"/>
      <c r="EIJ267" s="8"/>
      <c r="EIK267" s="8"/>
      <c r="EIL267" s="8"/>
      <c r="EIM267" s="8"/>
      <c r="EIN267" s="8"/>
      <c r="EIO267" s="7"/>
      <c r="EIP267" s="12"/>
      <c r="EIQ267" s="8"/>
      <c r="EIR267" s="7"/>
      <c r="EIS267" s="15"/>
      <c r="EIT267" s="15"/>
      <c r="EIU267" s="121"/>
      <c r="EIV267" s="7"/>
      <c r="EIW267" s="8"/>
      <c r="EIX267" s="8"/>
      <c r="EIY267" s="7"/>
      <c r="EIZ267" s="10"/>
      <c r="EJA267" s="13"/>
      <c r="EJB267" s="102"/>
      <c r="EJC267" s="13"/>
      <c r="EJD267" s="8"/>
      <c r="EJE267" s="8"/>
      <c r="EJF267" s="8"/>
      <c r="EJG267" s="8"/>
      <c r="EJH267" s="8"/>
      <c r="EJI267" s="8"/>
      <c r="EJJ267" s="7"/>
      <c r="EJK267" s="12"/>
      <c r="EJL267" s="8"/>
      <c r="EJM267" s="7"/>
      <c r="EJN267" s="15"/>
      <c r="EJO267" s="15"/>
      <c r="EJP267" s="121"/>
      <c r="EJQ267" s="7"/>
      <c r="EJR267" s="8"/>
      <c r="EJS267" s="8"/>
      <c r="EJT267" s="7"/>
      <c r="EJU267" s="10"/>
      <c r="EJV267" s="13"/>
      <c r="EJW267" s="102"/>
      <c r="EJX267" s="13"/>
      <c r="EJY267" s="8"/>
      <c r="EJZ267" s="8"/>
      <c r="EKA267" s="8"/>
      <c r="EKB267" s="8"/>
      <c r="EKC267" s="8"/>
      <c r="EKD267" s="8"/>
      <c r="EKE267" s="7"/>
      <c r="EKF267" s="12"/>
      <c r="EKG267" s="8"/>
      <c r="EKH267" s="7"/>
      <c r="EKI267" s="15"/>
      <c r="EKJ267" s="15"/>
      <c r="EKK267" s="121"/>
      <c r="EKL267" s="7"/>
      <c r="EKM267" s="8"/>
      <c r="EKN267" s="8"/>
      <c r="EKO267" s="7"/>
      <c r="EKP267" s="10"/>
      <c r="EKQ267" s="13"/>
      <c r="EKR267" s="102"/>
      <c r="EKS267" s="13"/>
      <c r="EKT267" s="8"/>
      <c r="EKU267" s="8"/>
      <c r="EKV267" s="8"/>
      <c r="EKW267" s="8"/>
      <c r="EKX267" s="8"/>
      <c r="EKY267" s="8"/>
      <c r="EKZ267" s="7"/>
      <c r="ELA267" s="12"/>
      <c r="ELB267" s="8"/>
      <c r="ELC267" s="7"/>
      <c r="ELD267" s="15"/>
      <c r="ELE267" s="15"/>
      <c r="ELF267" s="121"/>
      <c r="ELG267" s="7"/>
      <c r="ELH267" s="8"/>
      <c r="ELI267" s="8"/>
      <c r="ELJ267" s="7"/>
      <c r="ELK267" s="10"/>
      <c r="ELL267" s="13"/>
      <c r="ELM267" s="102"/>
      <c r="ELN267" s="13"/>
      <c r="ELO267" s="8"/>
      <c r="ELP267" s="8"/>
      <c r="ELQ267" s="8"/>
      <c r="ELR267" s="8"/>
      <c r="ELS267" s="8"/>
      <c r="ELT267" s="8"/>
      <c r="ELU267" s="7"/>
      <c r="ELV267" s="12"/>
      <c r="ELW267" s="8"/>
      <c r="ELX267" s="7"/>
      <c r="ELY267" s="15"/>
      <c r="ELZ267" s="15"/>
      <c r="EMA267" s="121"/>
      <c r="EMB267" s="7"/>
      <c r="EMC267" s="8"/>
      <c r="EMD267" s="8"/>
      <c r="EME267" s="7"/>
      <c r="EMF267" s="10"/>
      <c r="EMG267" s="13"/>
      <c r="EMH267" s="102"/>
      <c r="EMI267" s="13"/>
      <c r="EMJ267" s="8"/>
      <c r="EMK267" s="8"/>
      <c r="EML267" s="8"/>
      <c r="EMM267" s="8"/>
      <c r="EMN267" s="8"/>
      <c r="EMO267" s="8"/>
      <c r="EMP267" s="7"/>
      <c r="EMQ267" s="12"/>
      <c r="EMR267" s="8"/>
      <c r="EMS267" s="7"/>
      <c r="EMT267" s="15"/>
      <c r="EMU267" s="15"/>
      <c r="EMV267" s="121"/>
      <c r="EMW267" s="7"/>
      <c r="EMX267" s="8"/>
      <c r="EMY267" s="8"/>
      <c r="EMZ267" s="7"/>
      <c r="ENA267" s="10"/>
      <c r="ENB267" s="13"/>
      <c r="ENC267" s="102"/>
      <c r="END267" s="13"/>
      <c r="ENE267" s="8"/>
      <c r="ENF267" s="8"/>
      <c r="ENG267" s="8"/>
      <c r="ENH267" s="8"/>
      <c r="ENI267" s="8"/>
      <c r="ENJ267" s="8"/>
      <c r="ENK267" s="7"/>
      <c r="ENL267" s="12"/>
      <c r="ENM267" s="8"/>
      <c r="ENN267" s="7"/>
      <c r="ENO267" s="15"/>
      <c r="ENP267" s="15"/>
      <c r="ENQ267" s="121"/>
      <c r="ENR267" s="7"/>
      <c r="ENS267" s="8"/>
      <c r="ENT267" s="8"/>
      <c r="ENU267" s="7"/>
      <c r="ENV267" s="10"/>
      <c r="ENW267" s="13"/>
      <c r="ENX267" s="102"/>
      <c r="ENY267" s="13"/>
      <c r="ENZ267" s="8"/>
      <c r="EOA267" s="8"/>
      <c r="EOB267" s="8"/>
      <c r="EOC267" s="8"/>
      <c r="EOD267" s="8"/>
      <c r="EOE267" s="8"/>
      <c r="EOF267" s="7"/>
      <c r="EOG267" s="12"/>
      <c r="EOH267" s="8"/>
      <c r="EOI267" s="7"/>
      <c r="EOJ267" s="15"/>
      <c r="EOK267" s="15"/>
      <c r="EOL267" s="121"/>
      <c r="EOM267" s="7"/>
      <c r="EON267" s="8"/>
      <c r="EOO267" s="8"/>
      <c r="EOP267" s="7"/>
      <c r="EOQ267" s="10"/>
      <c r="EOR267" s="13"/>
      <c r="EOS267" s="102"/>
      <c r="EOT267" s="13"/>
      <c r="EOU267" s="8"/>
      <c r="EOV267" s="8"/>
      <c r="EOW267" s="8"/>
      <c r="EOX267" s="8"/>
      <c r="EOY267" s="8"/>
      <c r="EOZ267" s="8"/>
      <c r="EPA267" s="7"/>
      <c r="EPB267" s="12"/>
      <c r="EPC267" s="8"/>
      <c r="EPD267" s="7"/>
      <c r="EPE267" s="15"/>
      <c r="EPF267" s="15"/>
      <c r="EPG267" s="121"/>
      <c r="EPH267" s="7"/>
      <c r="EPI267" s="8"/>
      <c r="EPJ267" s="8"/>
      <c r="EPK267" s="7"/>
      <c r="EPL267" s="10"/>
      <c r="EPM267" s="13"/>
      <c r="EPN267" s="102"/>
      <c r="EPO267" s="13"/>
      <c r="EPP267" s="8"/>
      <c r="EPQ267" s="8"/>
      <c r="EPR267" s="8"/>
      <c r="EPS267" s="8"/>
      <c r="EPT267" s="8"/>
      <c r="EPU267" s="8"/>
      <c r="EPV267" s="7"/>
      <c r="EPW267" s="12"/>
      <c r="EPX267" s="8"/>
      <c r="EPY267" s="7"/>
      <c r="EPZ267" s="15"/>
      <c r="EQA267" s="15"/>
      <c r="EQB267" s="121"/>
      <c r="EQC267" s="7"/>
      <c r="EQD267" s="8"/>
      <c r="EQE267" s="8"/>
      <c r="EQF267" s="7"/>
      <c r="EQG267" s="10"/>
      <c r="EQH267" s="13"/>
      <c r="EQI267" s="102"/>
      <c r="EQJ267" s="13"/>
      <c r="EQK267" s="8"/>
      <c r="EQL267" s="8"/>
      <c r="EQM267" s="8"/>
      <c r="EQN267" s="8"/>
      <c r="EQO267" s="8"/>
      <c r="EQP267" s="8"/>
      <c r="EQQ267" s="7"/>
      <c r="EQR267" s="12"/>
      <c r="EQS267" s="8"/>
      <c r="EQT267" s="7"/>
      <c r="EQU267" s="15"/>
      <c r="EQV267" s="15"/>
      <c r="EQW267" s="121"/>
      <c r="EQX267" s="7"/>
      <c r="EQY267" s="8"/>
      <c r="EQZ267" s="8"/>
      <c r="ERA267" s="7"/>
      <c r="ERB267" s="10"/>
      <c r="ERC267" s="13"/>
      <c r="ERD267" s="102"/>
      <c r="ERE267" s="13"/>
      <c r="ERF267" s="8"/>
      <c r="ERG267" s="8"/>
      <c r="ERH267" s="8"/>
      <c r="ERI267" s="8"/>
      <c r="ERJ267" s="8"/>
      <c r="ERK267" s="8"/>
      <c r="ERL267" s="7"/>
      <c r="ERM267" s="12"/>
      <c r="ERN267" s="8"/>
      <c r="ERO267" s="7"/>
      <c r="ERP267" s="15"/>
      <c r="ERQ267" s="15"/>
      <c r="ERR267" s="121"/>
      <c r="ERS267" s="7"/>
      <c r="ERT267" s="8"/>
      <c r="ERU267" s="8"/>
      <c r="ERV267" s="7"/>
      <c r="ERW267" s="10"/>
      <c r="ERX267" s="13"/>
      <c r="ERY267" s="102"/>
      <c r="ERZ267" s="13"/>
      <c r="ESA267" s="8"/>
      <c r="ESB267" s="8"/>
      <c r="ESC267" s="8"/>
      <c r="ESD267" s="8"/>
      <c r="ESE267" s="8"/>
      <c r="ESF267" s="8"/>
      <c r="ESG267" s="7"/>
      <c r="ESH267" s="12"/>
      <c r="ESI267" s="8"/>
      <c r="ESJ267" s="7"/>
      <c r="ESK267" s="15"/>
      <c r="ESL267" s="15"/>
      <c r="ESM267" s="121"/>
      <c r="ESN267" s="7"/>
      <c r="ESO267" s="8"/>
      <c r="ESP267" s="8"/>
      <c r="ESQ267" s="7"/>
      <c r="ESR267" s="10"/>
      <c r="ESS267" s="13"/>
      <c r="EST267" s="102"/>
      <c r="ESU267" s="13"/>
      <c r="ESV267" s="8"/>
      <c r="ESW267" s="8"/>
      <c r="ESX267" s="8"/>
      <c r="ESY267" s="8"/>
      <c r="ESZ267" s="8"/>
      <c r="ETA267" s="8"/>
      <c r="ETB267" s="7"/>
      <c r="ETC267" s="12"/>
      <c r="ETD267" s="8"/>
      <c r="ETE267" s="7"/>
      <c r="ETF267" s="15"/>
      <c r="ETG267" s="15"/>
      <c r="ETH267" s="121"/>
      <c r="ETI267" s="7"/>
      <c r="ETJ267" s="8"/>
      <c r="ETK267" s="8"/>
      <c r="ETL267" s="7"/>
      <c r="ETM267" s="10"/>
      <c r="ETN267" s="13"/>
      <c r="ETO267" s="102"/>
      <c r="ETP267" s="13"/>
      <c r="ETQ267" s="8"/>
      <c r="ETR267" s="8"/>
      <c r="ETS267" s="8"/>
      <c r="ETT267" s="8"/>
      <c r="ETU267" s="8"/>
      <c r="ETV267" s="8"/>
      <c r="ETW267" s="7"/>
      <c r="ETX267" s="12"/>
      <c r="ETY267" s="8"/>
      <c r="ETZ267" s="7"/>
      <c r="EUA267" s="15"/>
      <c r="EUB267" s="15"/>
      <c r="EUC267" s="121"/>
      <c r="EUD267" s="7"/>
      <c r="EUE267" s="8"/>
      <c r="EUF267" s="8"/>
      <c r="EUG267" s="7"/>
      <c r="EUH267" s="10"/>
      <c r="EUI267" s="13"/>
      <c r="EUJ267" s="102"/>
      <c r="EUK267" s="13"/>
      <c r="EUL267" s="8"/>
      <c r="EUM267" s="8"/>
      <c r="EUN267" s="8"/>
      <c r="EUO267" s="8"/>
      <c r="EUP267" s="8"/>
      <c r="EUQ267" s="8"/>
      <c r="EUR267" s="7"/>
      <c r="EUS267" s="12"/>
      <c r="EUT267" s="8"/>
      <c r="EUU267" s="7"/>
      <c r="EUV267" s="15"/>
      <c r="EUW267" s="15"/>
      <c r="EUX267" s="121"/>
      <c r="EUY267" s="7"/>
      <c r="EUZ267" s="8"/>
      <c r="EVA267" s="8"/>
      <c r="EVB267" s="7"/>
      <c r="EVC267" s="10"/>
      <c r="EVD267" s="13"/>
      <c r="EVE267" s="102"/>
      <c r="EVF267" s="13"/>
      <c r="EVG267" s="8"/>
      <c r="EVH267" s="8"/>
      <c r="EVI267" s="8"/>
      <c r="EVJ267" s="8"/>
      <c r="EVK267" s="8"/>
      <c r="EVL267" s="8"/>
      <c r="EVM267" s="7"/>
      <c r="EVN267" s="12"/>
      <c r="EVO267" s="8"/>
      <c r="EVP267" s="7"/>
      <c r="EVQ267" s="15"/>
      <c r="EVR267" s="15"/>
      <c r="EVS267" s="121"/>
      <c r="EVT267" s="7"/>
      <c r="EVU267" s="8"/>
      <c r="EVV267" s="8"/>
      <c r="EVW267" s="7"/>
      <c r="EVX267" s="10"/>
      <c r="EVY267" s="13"/>
      <c r="EVZ267" s="102"/>
      <c r="EWA267" s="13"/>
      <c r="EWB267" s="8"/>
      <c r="EWC267" s="8"/>
      <c r="EWD267" s="8"/>
      <c r="EWE267" s="8"/>
      <c r="EWF267" s="8"/>
      <c r="EWG267" s="8"/>
      <c r="EWH267" s="7"/>
      <c r="EWI267" s="12"/>
      <c r="EWJ267" s="8"/>
      <c r="EWK267" s="7"/>
      <c r="EWL267" s="15"/>
      <c r="EWM267" s="15"/>
      <c r="EWN267" s="121"/>
      <c r="EWO267" s="7"/>
      <c r="EWP267" s="8"/>
      <c r="EWQ267" s="8"/>
      <c r="EWR267" s="7"/>
      <c r="EWS267" s="10"/>
      <c r="EWT267" s="13"/>
      <c r="EWU267" s="102"/>
      <c r="EWV267" s="13"/>
      <c r="EWW267" s="8"/>
      <c r="EWX267" s="8"/>
      <c r="EWY267" s="8"/>
      <c r="EWZ267" s="8"/>
      <c r="EXA267" s="8"/>
      <c r="EXB267" s="8"/>
      <c r="EXC267" s="7"/>
      <c r="EXD267" s="12"/>
      <c r="EXE267" s="8"/>
      <c r="EXF267" s="7"/>
      <c r="EXG267" s="15"/>
      <c r="EXH267" s="15"/>
      <c r="EXI267" s="121"/>
      <c r="EXJ267" s="7"/>
      <c r="EXK267" s="8"/>
      <c r="EXL267" s="8"/>
      <c r="EXM267" s="7"/>
      <c r="EXN267" s="10"/>
      <c r="EXO267" s="13"/>
      <c r="EXP267" s="102"/>
      <c r="EXQ267" s="13"/>
      <c r="EXR267" s="8"/>
      <c r="EXS267" s="8"/>
      <c r="EXT267" s="8"/>
      <c r="EXU267" s="8"/>
      <c r="EXV267" s="8"/>
      <c r="EXW267" s="8"/>
      <c r="EXX267" s="7"/>
      <c r="EXY267" s="12"/>
      <c r="EXZ267" s="8"/>
      <c r="EYA267" s="7"/>
      <c r="EYB267" s="15"/>
      <c r="EYC267" s="15"/>
      <c r="EYD267" s="121"/>
      <c r="EYE267" s="7"/>
      <c r="EYF267" s="8"/>
      <c r="EYG267" s="8"/>
      <c r="EYH267" s="7"/>
      <c r="EYI267" s="10"/>
      <c r="EYJ267" s="13"/>
      <c r="EYK267" s="102"/>
      <c r="EYL267" s="13"/>
      <c r="EYM267" s="8"/>
      <c r="EYN267" s="8"/>
      <c r="EYO267" s="8"/>
      <c r="EYP267" s="8"/>
      <c r="EYQ267" s="8"/>
      <c r="EYR267" s="8"/>
      <c r="EYS267" s="7"/>
      <c r="EYT267" s="12"/>
      <c r="EYU267" s="8"/>
      <c r="EYV267" s="7"/>
      <c r="EYW267" s="15"/>
      <c r="EYX267" s="15"/>
      <c r="EYY267" s="121"/>
      <c r="EYZ267" s="7"/>
      <c r="EZA267" s="8"/>
      <c r="EZB267" s="8"/>
      <c r="EZC267" s="7"/>
      <c r="EZD267" s="10"/>
      <c r="EZE267" s="13"/>
      <c r="EZF267" s="102"/>
      <c r="EZG267" s="13"/>
      <c r="EZH267" s="8"/>
      <c r="EZI267" s="8"/>
      <c r="EZJ267" s="8"/>
      <c r="EZK267" s="8"/>
      <c r="EZL267" s="8"/>
      <c r="EZM267" s="8"/>
      <c r="EZN267" s="7"/>
      <c r="EZO267" s="12"/>
      <c r="EZP267" s="8"/>
      <c r="EZQ267" s="7"/>
      <c r="EZR267" s="15"/>
      <c r="EZS267" s="15"/>
      <c r="EZT267" s="121"/>
      <c r="EZU267" s="7"/>
      <c r="EZV267" s="8"/>
      <c r="EZW267" s="8"/>
      <c r="EZX267" s="7"/>
      <c r="EZY267" s="10"/>
      <c r="EZZ267" s="13"/>
      <c r="FAA267" s="102"/>
      <c r="FAB267" s="13"/>
      <c r="FAC267" s="8"/>
      <c r="FAD267" s="8"/>
      <c r="FAE267" s="8"/>
      <c r="FAF267" s="8"/>
      <c r="FAG267" s="8"/>
      <c r="FAH267" s="8"/>
      <c r="FAI267" s="7"/>
      <c r="FAJ267" s="12"/>
      <c r="FAK267" s="8"/>
      <c r="FAL267" s="7"/>
      <c r="FAM267" s="15"/>
      <c r="FAN267" s="15"/>
      <c r="FAO267" s="121"/>
      <c r="FAP267" s="7"/>
      <c r="FAQ267" s="8"/>
      <c r="FAR267" s="8"/>
      <c r="FAS267" s="7"/>
      <c r="FAT267" s="10"/>
      <c r="FAU267" s="13"/>
      <c r="FAV267" s="102"/>
      <c r="FAW267" s="13"/>
      <c r="FAX267" s="8"/>
      <c r="FAY267" s="8"/>
      <c r="FAZ267" s="8"/>
      <c r="FBA267" s="8"/>
      <c r="FBB267" s="8"/>
      <c r="FBC267" s="8"/>
      <c r="FBD267" s="7"/>
      <c r="FBE267" s="12"/>
      <c r="FBF267" s="8"/>
      <c r="FBG267" s="7"/>
      <c r="FBH267" s="15"/>
      <c r="FBI267" s="15"/>
      <c r="FBJ267" s="121"/>
      <c r="FBK267" s="7"/>
      <c r="FBL267" s="8"/>
      <c r="FBM267" s="8"/>
      <c r="FBN267" s="7"/>
      <c r="FBO267" s="10"/>
      <c r="FBP267" s="13"/>
      <c r="FBQ267" s="102"/>
      <c r="FBR267" s="13"/>
      <c r="FBS267" s="8"/>
      <c r="FBT267" s="8"/>
      <c r="FBU267" s="8"/>
      <c r="FBV267" s="8"/>
      <c r="FBW267" s="8"/>
      <c r="FBX267" s="8"/>
      <c r="FBY267" s="7"/>
      <c r="FBZ267" s="12"/>
      <c r="FCA267" s="8"/>
      <c r="FCB267" s="7"/>
      <c r="FCC267" s="15"/>
      <c r="FCD267" s="15"/>
      <c r="FCE267" s="121"/>
      <c r="FCF267" s="7"/>
      <c r="FCG267" s="8"/>
      <c r="FCH267" s="8"/>
      <c r="FCI267" s="7"/>
      <c r="FCJ267" s="10"/>
      <c r="FCK267" s="13"/>
      <c r="FCL267" s="102"/>
      <c r="FCM267" s="13"/>
      <c r="FCN267" s="8"/>
      <c r="FCO267" s="8"/>
      <c r="FCP267" s="8"/>
      <c r="FCQ267" s="8"/>
      <c r="FCR267" s="8"/>
      <c r="FCS267" s="8"/>
      <c r="FCT267" s="7"/>
      <c r="FCU267" s="12"/>
      <c r="FCV267" s="8"/>
      <c r="FCW267" s="7"/>
      <c r="FCX267" s="15"/>
      <c r="FCY267" s="15"/>
      <c r="FCZ267" s="121"/>
      <c r="FDA267" s="7"/>
      <c r="FDB267" s="8"/>
      <c r="FDC267" s="8"/>
      <c r="FDD267" s="7"/>
      <c r="FDE267" s="10"/>
      <c r="FDF267" s="13"/>
      <c r="FDG267" s="102"/>
      <c r="FDH267" s="13"/>
      <c r="FDI267" s="8"/>
      <c r="FDJ267" s="8"/>
      <c r="FDK267" s="8"/>
      <c r="FDL267" s="8"/>
      <c r="FDM267" s="8"/>
      <c r="FDN267" s="8"/>
      <c r="FDO267" s="7"/>
      <c r="FDP267" s="12"/>
      <c r="FDQ267" s="8"/>
      <c r="FDR267" s="7"/>
      <c r="FDS267" s="15"/>
      <c r="FDT267" s="15"/>
      <c r="FDU267" s="121"/>
      <c r="FDV267" s="7"/>
      <c r="FDW267" s="8"/>
      <c r="FDX267" s="8"/>
      <c r="FDY267" s="7"/>
      <c r="FDZ267" s="10"/>
      <c r="FEA267" s="13"/>
      <c r="FEB267" s="102"/>
      <c r="FEC267" s="13"/>
      <c r="FED267" s="8"/>
      <c r="FEE267" s="8"/>
      <c r="FEF267" s="8"/>
      <c r="FEG267" s="8"/>
      <c r="FEH267" s="8"/>
      <c r="FEI267" s="8"/>
      <c r="FEJ267" s="7"/>
      <c r="FEK267" s="12"/>
      <c r="FEL267" s="8"/>
      <c r="FEM267" s="7"/>
      <c r="FEN267" s="15"/>
      <c r="FEO267" s="15"/>
      <c r="FEP267" s="121"/>
      <c r="FEQ267" s="7"/>
      <c r="FER267" s="8"/>
      <c r="FES267" s="8"/>
      <c r="FET267" s="7"/>
      <c r="FEU267" s="10"/>
      <c r="FEV267" s="13"/>
      <c r="FEW267" s="102"/>
      <c r="FEX267" s="13"/>
      <c r="FEY267" s="8"/>
      <c r="FEZ267" s="8"/>
      <c r="FFA267" s="8"/>
      <c r="FFB267" s="8"/>
      <c r="FFC267" s="8"/>
      <c r="FFD267" s="8"/>
      <c r="FFE267" s="7"/>
      <c r="FFF267" s="12"/>
      <c r="FFG267" s="8"/>
      <c r="FFH267" s="7"/>
      <c r="FFI267" s="15"/>
      <c r="FFJ267" s="15"/>
      <c r="FFK267" s="121"/>
      <c r="FFL267" s="7"/>
      <c r="FFM267" s="8"/>
      <c r="FFN267" s="8"/>
      <c r="FFO267" s="7"/>
      <c r="FFP267" s="10"/>
      <c r="FFQ267" s="13"/>
      <c r="FFR267" s="102"/>
      <c r="FFS267" s="13"/>
      <c r="FFT267" s="8"/>
      <c r="FFU267" s="8"/>
      <c r="FFV267" s="8"/>
      <c r="FFW267" s="8"/>
      <c r="FFX267" s="8"/>
      <c r="FFY267" s="8"/>
      <c r="FFZ267" s="7"/>
      <c r="FGA267" s="12"/>
      <c r="FGB267" s="8"/>
      <c r="FGC267" s="7"/>
      <c r="FGD267" s="15"/>
      <c r="FGE267" s="15"/>
      <c r="FGF267" s="121"/>
      <c r="FGG267" s="7"/>
      <c r="FGH267" s="8"/>
      <c r="FGI267" s="8"/>
      <c r="FGJ267" s="7"/>
      <c r="FGK267" s="10"/>
      <c r="FGL267" s="13"/>
      <c r="FGM267" s="102"/>
      <c r="FGN267" s="13"/>
      <c r="FGO267" s="8"/>
      <c r="FGP267" s="8"/>
      <c r="FGQ267" s="8"/>
      <c r="FGR267" s="8"/>
      <c r="FGS267" s="8"/>
      <c r="FGT267" s="8"/>
      <c r="FGU267" s="7"/>
      <c r="FGV267" s="12"/>
      <c r="FGW267" s="8"/>
      <c r="FGX267" s="7"/>
      <c r="FGY267" s="15"/>
      <c r="FGZ267" s="15"/>
      <c r="FHA267" s="121"/>
      <c r="FHB267" s="7"/>
      <c r="FHC267" s="8"/>
      <c r="FHD267" s="8"/>
      <c r="FHE267" s="7"/>
      <c r="FHF267" s="10"/>
      <c r="FHG267" s="13"/>
      <c r="FHH267" s="102"/>
      <c r="FHI267" s="13"/>
      <c r="FHJ267" s="8"/>
      <c r="FHK267" s="8"/>
      <c r="FHL267" s="8"/>
      <c r="FHM267" s="8"/>
      <c r="FHN267" s="8"/>
      <c r="FHO267" s="8"/>
      <c r="FHP267" s="7"/>
      <c r="FHQ267" s="12"/>
      <c r="FHR267" s="8"/>
      <c r="FHS267" s="7"/>
      <c r="FHT267" s="15"/>
      <c r="FHU267" s="15"/>
      <c r="FHV267" s="121"/>
      <c r="FHW267" s="7"/>
      <c r="FHX267" s="8"/>
      <c r="FHY267" s="8"/>
      <c r="FHZ267" s="7"/>
      <c r="FIA267" s="10"/>
      <c r="FIB267" s="13"/>
      <c r="FIC267" s="102"/>
      <c r="FID267" s="13"/>
      <c r="FIE267" s="8"/>
      <c r="FIF267" s="8"/>
      <c r="FIG267" s="8"/>
      <c r="FIH267" s="8"/>
      <c r="FII267" s="8"/>
      <c r="FIJ267" s="8"/>
      <c r="FIK267" s="7"/>
      <c r="FIL267" s="12"/>
      <c r="FIM267" s="8"/>
      <c r="FIN267" s="7"/>
      <c r="FIO267" s="15"/>
      <c r="FIP267" s="15"/>
      <c r="FIQ267" s="121"/>
      <c r="FIR267" s="7"/>
      <c r="FIS267" s="8"/>
      <c r="FIT267" s="8"/>
      <c r="FIU267" s="7"/>
      <c r="FIV267" s="10"/>
      <c r="FIW267" s="13"/>
      <c r="FIX267" s="102"/>
      <c r="FIY267" s="13"/>
      <c r="FIZ267" s="8"/>
      <c r="FJA267" s="8"/>
      <c r="FJB267" s="8"/>
      <c r="FJC267" s="8"/>
      <c r="FJD267" s="8"/>
      <c r="FJE267" s="8"/>
      <c r="FJF267" s="7"/>
      <c r="FJG267" s="12"/>
      <c r="FJH267" s="8"/>
      <c r="FJI267" s="7"/>
      <c r="FJJ267" s="15"/>
      <c r="FJK267" s="15"/>
      <c r="FJL267" s="121"/>
      <c r="FJM267" s="7"/>
      <c r="FJN267" s="8"/>
      <c r="FJO267" s="8"/>
      <c r="FJP267" s="7"/>
      <c r="FJQ267" s="10"/>
      <c r="FJR267" s="13"/>
      <c r="FJS267" s="102"/>
      <c r="FJT267" s="13"/>
      <c r="FJU267" s="8"/>
      <c r="FJV267" s="8"/>
      <c r="FJW267" s="8"/>
      <c r="FJX267" s="8"/>
      <c r="FJY267" s="8"/>
      <c r="FJZ267" s="8"/>
      <c r="FKA267" s="7"/>
      <c r="FKB267" s="12"/>
      <c r="FKC267" s="8"/>
      <c r="FKD267" s="7"/>
      <c r="FKE267" s="15"/>
      <c r="FKF267" s="15"/>
      <c r="FKG267" s="121"/>
      <c r="FKH267" s="7"/>
      <c r="FKI267" s="8"/>
      <c r="FKJ267" s="8"/>
      <c r="FKK267" s="7"/>
      <c r="FKL267" s="10"/>
      <c r="FKM267" s="13"/>
      <c r="FKN267" s="102"/>
      <c r="FKO267" s="13"/>
      <c r="FKP267" s="8"/>
      <c r="FKQ267" s="8"/>
      <c r="FKR267" s="8"/>
      <c r="FKS267" s="8"/>
      <c r="FKT267" s="8"/>
      <c r="FKU267" s="8"/>
      <c r="FKV267" s="7"/>
      <c r="FKW267" s="12"/>
      <c r="FKX267" s="8"/>
      <c r="FKY267" s="7"/>
      <c r="FKZ267" s="15"/>
      <c r="FLA267" s="15"/>
      <c r="FLB267" s="121"/>
      <c r="FLC267" s="7"/>
      <c r="FLD267" s="8"/>
      <c r="FLE267" s="8"/>
      <c r="FLF267" s="7"/>
      <c r="FLG267" s="10"/>
      <c r="FLH267" s="13"/>
      <c r="FLI267" s="102"/>
      <c r="FLJ267" s="13"/>
      <c r="FLK267" s="8"/>
      <c r="FLL267" s="8"/>
      <c r="FLM267" s="8"/>
      <c r="FLN267" s="8"/>
      <c r="FLO267" s="8"/>
      <c r="FLP267" s="8"/>
      <c r="FLQ267" s="7"/>
      <c r="FLR267" s="12"/>
      <c r="FLS267" s="8"/>
      <c r="FLT267" s="7"/>
      <c r="FLU267" s="15"/>
      <c r="FLV267" s="15"/>
      <c r="FLW267" s="121"/>
      <c r="FLX267" s="7"/>
      <c r="FLY267" s="8"/>
      <c r="FLZ267" s="8"/>
      <c r="FMA267" s="7"/>
      <c r="FMB267" s="10"/>
      <c r="FMC267" s="13"/>
      <c r="FMD267" s="102"/>
      <c r="FME267" s="13"/>
      <c r="FMF267" s="8"/>
      <c r="FMG267" s="8"/>
      <c r="FMH267" s="8"/>
      <c r="FMI267" s="8"/>
      <c r="FMJ267" s="8"/>
      <c r="FMK267" s="8"/>
      <c r="FML267" s="7"/>
      <c r="FMM267" s="12"/>
      <c r="FMN267" s="8"/>
      <c r="FMO267" s="7"/>
      <c r="FMP267" s="15"/>
      <c r="FMQ267" s="15"/>
      <c r="FMR267" s="121"/>
      <c r="FMS267" s="7"/>
      <c r="FMT267" s="8"/>
      <c r="FMU267" s="8"/>
      <c r="FMV267" s="7"/>
      <c r="FMW267" s="10"/>
      <c r="FMX267" s="13"/>
      <c r="FMY267" s="102"/>
      <c r="FMZ267" s="13"/>
      <c r="FNA267" s="8"/>
      <c r="FNB267" s="8"/>
      <c r="FNC267" s="8"/>
      <c r="FND267" s="8"/>
      <c r="FNE267" s="8"/>
      <c r="FNF267" s="8"/>
      <c r="FNG267" s="7"/>
      <c r="FNH267" s="12"/>
      <c r="FNI267" s="8"/>
      <c r="FNJ267" s="7"/>
      <c r="FNK267" s="15"/>
      <c r="FNL267" s="15"/>
      <c r="FNM267" s="121"/>
      <c r="FNN267" s="7"/>
      <c r="FNO267" s="8"/>
      <c r="FNP267" s="8"/>
      <c r="FNQ267" s="7"/>
      <c r="FNR267" s="10"/>
      <c r="FNS267" s="13"/>
      <c r="FNT267" s="102"/>
      <c r="FNU267" s="13"/>
      <c r="FNV267" s="8"/>
      <c r="FNW267" s="8"/>
      <c r="FNX267" s="8"/>
      <c r="FNY267" s="8"/>
      <c r="FNZ267" s="8"/>
      <c r="FOA267" s="8"/>
      <c r="FOB267" s="7"/>
      <c r="FOC267" s="12"/>
      <c r="FOD267" s="8"/>
      <c r="FOE267" s="7"/>
      <c r="FOF267" s="15"/>
      <c r="FOG267" s="15"/>
      <c r="FOH267" s="121"/>
      <c r="FOI267" s="7"/>
      <c r="FOJ267" s="8"/>
      <c r="FOK267" s="8"/>
      <c r="FOL267" s="7"/>
      <c r="FOM267" s="10"/>
      <c r="FON267" s="13"/>
      <c r="FOO267" s="102"/>
      <c r="FOP267" s="13"/>
      <c r="FOQ267" s="8"/>
      <c r="FOR267" s="8"/>
      <c r="FOS267" s="8"/>
      <c r="FOT267" s="8"/>
      <c r="FOU267" s="8"/>
      <c r="FOV267" s="8"/>
      <c r="FOW267" s="7"/>
      <c r="FOX267" s="12"/>
      <c r="FOY267" s="8"/>
      <c r="FOZ267" s="7"/>
      <c r="FPA267" s="15"/>
      <c r="FPB267" s="15"/>
      <c r="FPC267" s="121"/>
      <c r="FPD267" s="7"/>
      <c r="FPE267" s="8"/>
      <c r="FPF267" s="8"/>
      <c r="FPG267" s="7"/>
      <c r="FPH267" s="10"/>
      <c r="FPI267" s="13"/>
      <c r="FPJ267" s="102"/>
      <c r="FPK267" s="13"/>
      <c r="FPL267" s="8"/>
      <c r="FPM267" s="8"/>
      <c r="FPN267" s="8"/>
      <c r="FPO267" s="8"/>
      <c r="FPP267" s="8"/>
      <c r="FPQ267" s="8"/>
      <c r="FPR267" s="7"/>
      <c r="FPS267" s="12"/>
      <c r="FPT267" s="8"/>
      <c r="FPU267" s="7"/>
      <c r="FPV267" s="15"/>
      <c r="FPW267" s="15"/>
      <c r="FPX267" s="121"/>
      <c r="FPY267" s="7"/>
      <c r="FPZ267" s="8"/>
      <c r="FQA267" s="8"/>
      <c r="FQB267" s="7"/>
      <c r="FQC267" s="10"/>
      <c r="FQD267" s="13"/>
      <c r="FQE267" s="102"/>
      <c r="FQF267" s="13"/>
      <c r="FQG267" s="8"/>
      <c r="FQH267" s="8"/>
      <c r="FQI267" s="8"/>
      <c r="FQJ267" s="8"/>
      <c r="FQK267" s="8"/>
      <c r="FQL267" s="8"/>
      <c r="FQM267" s="7"/>
      <c r="FQN267" s="12"/>
      <c r="FQO267" s="8"/>
      <c r="FQP267" s="7"/>
      <c r="FQQ267" s="15"/>
      <c r="FQR267" s="15"/>
      <c r="FQS267" s="121"/>
      <c r="FQT267" s="7"/>
      <c r="FQU267" s="8"/>
      <c r="FQV267" s="8"/>
      <c r="FQW267" s="7"/>
      <c r="FQX267" s="10"/>
      <c r="FQY267" s="13"/>
      <c r="FQZ267" s="102"/>
      <c r="FRA267" s="13"/>
      <c r="FRB267" s="8"/>
      <c r="FRC267" s="8"/>
      <c r="FRD267" s="8"/>
      <c r="FRE267" s="8"/>
      <c r="FRF267" s="8"/>
      <c r="FRG267" s="8"/>
      <c r="FRH267" s="7"/>
      <c r="FRI267" s="12"/>
      <c r="FRJ267" s="8"/>
      <c r="FRK267" s="7"/>
      <c r="FRL267" s="15"/>
      <c r="FRM267" s="15"/>
      <c r="FRN267" s="121"/>
      <c r="FRO267" s="7"/>
      <c r="FRP267" s="8"/>
      <c r="FRQ267" s="8"/>
      <c r="FRR267" s="7"/>
      <c r="FRS267" s="10"/>
      <c r="FRT267" s="13"/>
      <c r="FRU267" s="102"/>
      <c r="FRV267" s="13"/>
      <c r="FRW267" s="8"/>
      <c r="FRX267" s="8"/>
      <c r="FRY267" s="8"/>
      <c r="FRZ267" s="8"/>
      <c r="FSA267" s="8"/>
      <c r="FSB267" s="8"/>
      <c r="FSC267" s="7"/>
      <c r="FSD267" s="12"/>
      <c r="FSE267" s="8"/>
      <c r="FSF267" s="7"/>
      <c r="FSG267" s="15"/>
      <c r="FSH267" s="15"/>
      <c r="FSI267" s="121"/>
      <c r="FSJ267" s="7"/>
      <c r="FSK267" s="8"/>
      <c r="FSL267" s="8"/>
      <c r="FSM267" s="7"/>
      <c r="FSN267" s="10"/>
      <c r="FSO267" s="13"/>
      <c r="FSP267" s="102"/>
      <c r="FSQ267" s="13"/>
      <c r="FSR267" s="8"/>
      <c r="FSS267" s="8"/>
      <c r="FST267" s="8"/>
      <c r="FSU267" s="8"/>
      <c r="FSV267" s="8"/>
      <c r="FSW267" s="8"/>
      <c r="FSX267" s="7"/>
      <c r="FSY267" s="12"/>
      <c r="FSZ267" s="8"/>
      <c r="FTA267" s="7"/>
      <c r="FTB267" s="15"/>
      <c r="FTC267" s="15"/>
      <c r="FTD267" s="121"/>
      <c r="FTE267" s="7"/>
      <c r="FTF267" s="8"/>
      <c r="FTG267" s="8"/>
      <c r="FTH267" s="7"/>
      <c r="FTI267" s="10"/>
      <c r="FTJ267" s="13"/>
      <c r="FTK267" s="102"/>
      <c r="FTL267" s="13"/>
      <c r="FTM267" s="8"/>
      <c r="FTN267" s="8"/>
      <c r="FTO267" s="8"/>
      <c r="FTP267" s="8"/>
      <c r="FTQ267" s="8"/>
      <c r="FTR267" s="8"/>
      <c r="FTS267" s="7"/>
      <c r="FTT267" s="12"/>
      <c r="FTU267" s="8"/>
      <c r="FTV267" s="7"/>
      <c r="FTW267" s="15"/>
      <c r="FTX267" s="15"/>
      <c r="FTY267" s="121"/>
      <c r="FTZ267" s="7"/>
      <c r="FUA267" s="8"/>
      <c r="FUB267" s="8"/>
      <c r="FUC267" s="7"/>
      <c r="FUD267" s="10"/>
      <c r="FUE267" s="13"/>
      <c r="FUF267" s="102"/>
      <c r="FUG267" s="13"/>
      <c r="FUH267" s="8"/>
      <c r="FUI267" s="8"/>
      <c r="FUJ267" s="8"/>
      <c r="FUK267" s="8"/>
      <c r="FUL267" s="8"/>
      <c r="FUM267" s="8"/>
      <c r="FUN267" s="7"/>
      <c r="FUO267" s="12"/>
      <c r="FUP267" s="8"/>
      <c r="FUQ267" s="7"/>
      <c r="FUR267" s="15"/>
      <c r="FUS267" s="15"/>
      <c r="FUT267" s="121"/>
      <c r="FUU267" s="7"/>
      <c r="FUV267" s="8"/>
      <c r="FUW267" s="8"/>
      <c r="FUX267" s="7"/>
      <c r="FUY267" s="10"/>
      <c r="FUZ267" s="13"/>
      <c r="FVA267" s="102"/>
      <c r="FVB267" s="13"/>
      <c r="FVC267" s="8"/>
      <c r="FVD267" s="8"/>
      <c r="FVE267" s="8"/>
      <c r="FVF267" s="8"/>
      <c r="FVG267" s="8"/>
      <c r="FVH267" s="8"/>
      <c r="FVI267" s="7"/>
      <c r="FVJ267" s="12"/>
      <c r="FVK267" s="8"/>
      <c r="FVL267" s="7"/>
      <c r="FVM267" s="15"/>
      <c r="FVN267" s="15"/>
      <c r="FVO267" s="121"/>
      <c r="FVP267" s="7"/>
      <c r="FVQ267" s="8"/>
      <c r="FVR267" s="8"/>
      <c r="FVS267" s="7"/>
      <c r="FVT267" s="10"/>
      <c r="FVU267" s="13"/>
      <c r="FVV267" s="102"/>
      <c r="FVW267" s="13"/>
      <c r="FVX267" s="8"/>
      <c r="FVY267" s="8"/>
      <c r="FVZ267" s="8"/>
      <c r="FWA267" s="8"/>
      <c r="FWB267" s="8"/>
      <c r="FWC267" s="8"/>
      <c r="FWD267" s="7"/>
      <c r="FWE267" s="12"/>
      <c r="FWF267" s="8"/>
      <c r="FWG267" s="7"/>
      <c r="FWH267" s="15"/>
      <c r="FWI267" s="15"/>
      <c r="FWJ267" s="121"/>
      <c r="FWK267" s="7"/>
      <c r="FWL267" s="8"/>
      <c r="FWM267" s="8"/>
      <c r="FWN267" s="7"/>
      <c r="FWO267" s="10"/>
      <c r="FWP267" s="13"/>
      <c r="FWQ267" s="102"/>
      <c r="FWR267" s="13"/>
      <c r="FWS267" s="8"/>
      <c r="FWT267" s="8"/>
      <c r="FWU267" s="8"/>
      <c r="FWV267" s="8"/>
      <c r="FWW267" s="8"/>
      <c r="FWX267" s="8"/>
      <c r="FWY267" s="7"/>
      <c r="FWZ267" s="12"/>
      <c r="FXA267" s="8"/>
      <c r="FXB267" s="7"/>
      <c r="FXC267" s="15"/>
      <c r="FXD267" s="15"/>
      <c r="FXE267" s="121"/>
      <c r="FXF267" s="7"/>
      <c r="FXG267" s="8"/>
      <c r="FXH267" s="8"/>
      <c r="FXI267" s="7"/>
      <c r="FXJ267" s="10"/>
      <c r="FXK267" s="13"/>
      <c r="FXL267" s="102"/>
      <c r="FXM267" s="13"/>
      <c r="FXN267" s="8"/>
      <c r="FXO267" s="8"/>
      <c r="FXP267" s="8"/>
      <c r="FXQ267" s="8"/>
      <c r="FXR267" s="8"/>
      <c r="FXS267" s="8"/>
      <c r="FXT267" s="7"/>
      <c r="FXU267" s="12"/>
      <c r="FXV267" s="8"/>
      <c r="FXW267" s="7"/>
      <c r="FXX267" s="15"/>
      <c r="FXY267" s="15"/>
      <c r="FXZ267" s="121"/>
      <c r="FYA267" s="7"/>
      <c r="FYB267" s="8"/>
      <c r="FYC267" s="8"/>
      <c r="FYD267" s="7"/>
      <c r="FYE267" s="10"/>
      <c r="FYF267" s="13"/>
      <c r="FYG267" s="102"/>
      <c r="FYH267" s="13"/>
      <c r="FYI267" s="8"/>
      <c r="FYJ267" s="8"/>
      <c r="FYK267" s="8"/>
      <c r="FYL267" s="8"/>
      <c r="FYM267" s="8"/>
      <c r="FYN267" s="8"/>
      <c r="FYO267" s="7"/>
      <c r="FYP267" s="12"/>
      <c r="FYQ267" s="8"/>
      <c r="FYR267" s="7"/>
      <c r="FYS267" s="15"/>
      <c r="FYT267" s="15"/>
      <c r="FYU267" s="121"/>
      <c r="FYV267" s="7"/>
      <c r="FYW267" s="8"/>
      <c r="FYX267" s="8"/>
      <c r="FYY267" s="7"/>
      <c r="FYZ267" s="10"/>
      <c r="FZA267" s="13"/>
      <c r="FZB267" s="102"/>
      <c r="FZC267" s="13"/>
      <c r="FZD267" s="8"/>
      <c r="FZE267" s="8"/>
      <c r="FZF267" s="8"/>
      <c r="FZG267" s="8"/>
      <c r="FZH267" s="8"/>
      <c r="FZI267" s="8"/>
      <c r="FZJ267" s="7"/>
      <c r="FZK267" s="12"/>
      <c r="FZL267" s="8"/>
      <c r="FZM267" s="7"/>
      <c r="FZN267" s="15"/>
      <c r="FZO267" s="15"/>
      <c r="FZP267" s="121"/>
      <c r="FZQ267" s="7"/>
      <c r="FZR267" s="8"/>
      <c r="FZS267" s="8"/>
      <c r="FZT267" s="7"/>
      <c r="FZU267" s="10"/>
      <c r="FZV267" s="13"/>
      <c r="FZW267" s="102"/>
      <c r="FZX267" s="13"/>
      <c r="FZY267" s="8"/>
      <c r="FZZ267" s="8"/>
      <c r="GAA267" s="8"/>
      <c r="GAB267" s="8"/>
      <c r="GAC267" s="8"/>
      <c r="GAD267" s="8"/>
      <c r="GAE267" s="7"/>
      <c r="GAF267" s="12"/>
      <c r="GAG267" s="8"/>
      <c r="GAH267" s="7"/>
      <c r="GAI267" s="15"/>
      <c r="GAJ267" s="15"/>
      <c r="GAK267" s="121"/>
      <c r="GAL267" s="7"/>
      <c r="GAM267" s="8"/>
      <c r="GAN267" s="8"/>
      <c r="GAO267" s="7"/>
      <c r="GAP267" s="10"/>
      <c r="GAQ267" s="13"/>
      <c r="GAR267" s="102"/>
      <c r="GAS267" s="13"/>
      <c r="GAT267" s="8"/>
      <c r="GAU267" s="8"/>
      <c r="GAV267" s="8"/>
      <c r="GAW267" s="8"/>
      <c r="GAX267" s="8"/>
      <c r="GAY267" s="8"/>
      <c r="GAZ267" s="7"/>
      <c r="GBA267" s="12"/>
      <c r="GBB267" s="8"/>
      <c r="GBC267" s="7"/>
      <c r="GBD267" s="15"/>
      <c r="GBE267" s="15"/>
      <c r="GBF267" s="121"/>
      <c r="GBG267" s="7"/>
      <c r="GBH267" s="8"/>
      <c r="GBI267" s="8"/>
      <c r="GBJ267" s="7"/>
      <c r="GBK267" s="10"/>
      <c r="GBL267" s="13"/>
      <c r="GBM267" s="102"/>
      <c r="GBN267" s="13"/>
      <c r="GBO267" s="8"/>
      <c r="GBP267" s="8"/>
      <c r="GBQ267" s="8"/>
      <c r="GBR267" s="8"/>
      <c r="GBS267" s="8"/>
      <c r="GBT267" s="8"/>
      <c r="GBU267" s="7"/>
      <c r="GBV267" s="12"/>
      <c r="GBW267" s="8"/>
      <c r="GBX267" s="7"/>
      <c r="GBY267" s="15"/>
      <c r="GBZ267" s="15"/>
      <c r="GCA267" s="121"/>
      <c r="GCB267" s="7"/>
      <c r="GCC267" s="8"/>
      <c r="GCD267" s="8"/>
      <c r="GCE267" s="7"/>
      <c r="GCF267" s="10"/>
      <c r="GCG267" s="13"/>
      <c r="GCH267" s="102"/>
      <c r="GCI267" s="13"/>
      <c r="GCJ267" s="8"/>
      <c r="GCK267" s="8"/>
      <c r="GCL267" s="8"/>
      <c r="GCM267" s="8"/>
      <c r="GCN267" s="8"/>
      <c r="GCO267" s="8"/>
      <c r="GCP267" s="7"/>
      <c r="GCQ267" s="12"/>
      <c r="GCR267" s="8"/>
      <c r="GCS267" s="7"/>
      <c r="GCT267" s="15"/>
      <c r="GCU267" s="15"/>
      <c r="GCV267" s="121"/>
      <c r="GCW267" s="7"/>
      <c r="GCX267" s="8"/>
      <c r="GCY267" s="8"/>
      <c r="GCZ267" s="7"/>
      <c r="GDA267" s="10"/>
      <c r="GDB267" s="13"/>
      <c r="GDC267" s="102"/>
      <c r="GDD267" s="13"/>
      <c r="GDE267" s="8"/>
      <c r="GDF267" s="8"/>
      <c r="GDG267" s="8"/>
      <c r="GDH267" s="8"/>
      <c r="GDI267" s="8"/>
      <c r="GDJ267" s="8"/>
      <c r="GDK267" s="7"/>
      <c r="GDL267" s="12"/>
      <c r="GDM267" s="8"/>
      <c r="GDN267" s="7"/>
      <c r="GDO267" s="15"/>
      <c r="GDP267" s="15"/>
      <c r="GDQ267" s="121"/>
      <c r="GDR267" s="7"/>
      <c r="GDS267" s="8"/>
      <c r="GDT267" s="8"/>
      <c r="GDU267" s="7"/>
      <c r="GDV267" s="10"/>
      <c r="GDW267" s="13"/>
      <c r="GDX267" s="102"/>
      <c r="GDY267" s="13"/>
      <c r="GDZ267" s="8"/>
      <c r="GEA267" s="8"/>
      <c r="GEB267" s="8"/>
      <c r="GEC267" s="8"/>
      <c r="GED267" s="8"/>
      <c r="GEE267" s="8"/>
      <c r="GEF267" s="7"/>
      <c r="GEG267" s="12"/>
      <c r="GEH267" s="8"/>
      <c r="GEI267" s="7"/>
      <c r="GEJ267" s="15"/>
      <c r="GEK267" s="15"/>
      <c r="GEL267" s="121"/>
      <c r="GEM267" s="7"/>
      <c r="GEN267" s="8"/>
      <c r="GEO267" s="8"/>
      <c r="GEP267" s="7"/>
      <c r="GEQ267" s="10"/>
      <c r="GER267" s="13"/>
      <c r="GES267" s="102"/>
      <c r="GET267" s="13"/>
      <c r="GEU267" s="8"/>
      <c r="GEV267" s="8"/>
      <c r="GEW267" s="8"/>
      <c r="GEX267" s="8"/>
      <c r="GEY267" s="8"/>
      <c r="GEZ267" s="8"/>
      <c r="GFA267" s="7"/>
      <c r="GFB267" s="12"/>
      <c r="GFC267" s="8"/>
      <c r="GFD267" s="7"/>
      <c r="GFE267" s="15"/>
      <c r="GFF267" s="15"/>
      <c r="GFG267" s="121"/>
      <c r="GFH267" s="7"/>
      <c r="GFI267" s="8"/>
      <c r="GFJ267" s="8"/>
      <c r="GFK267" s="7"/>
      <c r="GFL267" s="10"/>
      <c r="GFM267" s="13"/>
      <c r="GFN267" s="102"/>
      <c r="GFO267" s="13"/>
      <c r="GFP267" s="8"/>
      <c r="GFQ267" s="8"/>
      <c r="GFR267" s="8"/>
      <c r="GFS267" s="8"/>
      <c r="GFT267" s="8"/>
      <c r="GFU267" s="8"/>
      <c r="GFV267" s="7"/>
      <c r="GFW267" s="12"/>
      <c r="GFX267" s="8"/>
      <c r="GFY267" s="7"/>
      <c r="GFZ267" s="15"/>
      <c r="GGA267" s="15"/>
      <c r="GGB267" s="121"/>
      <c r="GGC267" s="7"/>
      <c r="GGD267" s="8"/>
      <c r="GGE267" s="8"/>
      <c r="GGF267" s="7"/>
      <c r="GGG267" s="10"/>
      <c r="GGH267" s="13"/>
      <c r="GGI267" s="102"/>
      <c r="GGJ267" s="13"/>
      <c r="GGK267" s="8"/>
      <c r="GGL267" s="8"/>
      <c r="GGM267" s="8"/>
      <c r="GGN267" s="8"/>
      <c r="GGO267" s="8"/>
      <c r="GGP267" s="8"/>
      <c r="GGQ267" s="7"/>
      <c r="GGR267" s="12"/>
      <c r="GGS267" s="8"/>
      <c r="GGT267" s="7"/>
      <c r="GGU267" s="15"/>
      <c r="GGV267" s="15"/>
      <c r="GGW267" s="121"/>
      <c r="GGX267" s="7"/>
      <c r="GGY267" s="8"/>
      <c r="GGZ267" s="8"/>
      <c r="GHA267" s="7"/>
      <c r="GHB267" s="10"/>
      <c r="GHC267" s="13"/>
      <c r="GHD267" s="102"/>
      <c r="GHE267" s="13"/>
      <c r="GHF267" s="8"/>
      <c r="GHG267" s="8"/>
      <c r="GHH267" s="8"/>
      <c r="GHI267" s="8"/>
      <c r="GHJ267" s="8"/>
      <c r="GHK267" s="8"/>
      <c r="GHL267" s="7"/>
      <c r="GHM267" s="12"/>
      <c r="GHN267" s="8"/>
      <c r="GHO267" s="7"/>
      <c r="GHP267" s="15"/>
      <c r="GHQ267" s="15"/>
      <c r="GHR267" s="121"/>
      <c r="GHS267" s="7"/>
      <c r="GHT267" s="8"/>
      <c r="GHU267" s="8"/>
      <c r="GHV267" s="7"/>
      <c r="GHW267" s="10"/>
      <c r="GHX267" s="13"/>
      <c r="GHY267" s="102"/>
      <c r="GHZ267" s="13"/>
      <c r="GIA267" s="8"/>
      <c r="GIB267" s="8"/>
      <c r="GIC267" s="8"/>
      <c r="GID267" s="8"/>
      <c r="GIE267" s="8"/>
      <c r="GIF267" s="8"/>
      <c r="GIG267" s="7"/>
      <c r="GIH267" s="12"/>
      <c r="GII267" s="8"/>
      <c r="GIJ267" s="7"/>
      <c r="GIK267" s="15"/>
      <c r="GIL267" s="15"/>
      <c r="GIM267" s="121"/>
      <c r="GIN267" s="7"/>
      <c r="GIO267" s="8"/>
      <c r="GIP267" s="8"/>
      <c r="GIQ267" s="7"/>
      <c r="GIR267" s="10"/>
      <c r="GIS267" s="13"/>
      <c r="GIT267" s="102"/>
      <c r="GIU267" s="13"/>
      <c r="GIV267" s="8"/>
      <c r="GIW267" s="8"/>
      <c r="GIX267" s="8"/>
      <c r="GIY267" s="8"/>
      <c r="GIZ267" s="8"/>
      <c r="GJA267" s="8"/>
      <c r="GJB267" s="7"/>
      <c r="GJC267" s="12"/>
      <c r="GJD267" s="8"/>
      <c r="GJE267" s="7"/>
      <c r="GJF267" s="15"/>
      <c r="GJG267" s="15"/>
      <c r="GJH267" s="121"/>
      <c r="GJI267" s="7"/>
      <c r="GJJ267" s="8"/>
      <c r="GJK267" s="8"/>
      <c r="GJL267" s="7"/>
      <c r="GJM267" s="10"/>
      <c r="GJN267" s="13"/>
      <c r="GJO267" s="102"/>
      <c r="GJP267" s="13"/>
      <c r="GJQ267" s="8"/>
      <c r="GJR267" s="8"/>
      <c r="GJS267" s="8"/>
      <c r="GJT267" s="8"/>
      <c r="GJU267" s="8"/>
      <c r="GJV267" s="8"/>
      <c r="GJW267" s="7"/>
      <c r="GJX267" s="12"/>
      <c r="GJY267" s="8"/>
      <c r="GJZ267" s="7"/>
      <c r="GKA267" s="15"/>
      <c r="GKB267" s="15"/>
      <c r="GKC267" s="121"/>
      <c r="GKD267" s="7"/>
      <c r="GKE267" s="8"/>
      <c r="GKF267" s="8"/>
      <c r="GKG267" s="7"/>
      <c r="GKH267" s="10"/>
      <c r="GKI267" s="13"/>
      <c r="GKJ267" s="102"/>
      <c r="GKK267" s="13"/>
      <c r="GKL267" s="8"/>
      <c r="GKM267" s="8"/>
      <c r="GKN267" s="8"/>
      <c r="GKO267" s="8"/>
      <c r="GKP267" s="8"/>
      <c r="GKQ267" s="8"/>
      <c r="GKR267" s="7"/>
      <c r="GKS267" s="12"/>
      <c r="GKT267" s="8"/>
      <c r="GKU267" s="7"/>
      <c r="GKV267" s="15"/>
      <c r="GKW267" s="15"/>
      <c r="GKX267" s="121"/>
      <c r="GKY267" s="7"/>
      <c r="GKZ267" s="8"/>
      <c r="GLA267" s="8"/>
      <c r="GLB267" s="7"/>
      <c r="GLC267" s="10"/>
      <c r="GLD267" s="13"/>
      <c r="GLE267" s="102"/>
      <c r="GLF267" s="13"/>
      <c r="GLG267" s="8"/>
      <c r="GLH267" s="8"/>
      <c r="GLI267" s="8"/>
      <c r="GLJ267" s="8"/>
      <c r="GLK267" s="8"/>
      <c r="GLL267" s="8"/>
      <c r="GLM267" s="7"/>
      <c r="GLN267" s="12"/>
      <c r="GLO267" s="8"/>
      <c r="GLP267" s="7"/>
      <c r="GLQ267" s="15"/>
      <c r="GLR267" s="15"/>
      <c r="GLS267" s="121"/>
      <c r="GLT267" s="7"/>
      <c r="GLU267" s="8"/>
      <c r="GLV267" s="8"/>
      <c r="GLW267" s="7"/>
      <c r="GLX267" s="10"/>
      <c r="GLY267" s="13"/>
      <c r="GLZ267" s="102"/>
      <c r="GMA267" s="13"/>
      <c r="GMB267" s="8"/>
      <c r="GMC267" s="8"/>
      <c r="GMD267" s="8"/>
      <c r="GME267" s="8"/>
      <c r="GMF267" s="8"/>
      <c r="GMG267" s="8"/>
      <c r="GMH267" s="7"/>
      <c r="GMI267" s="12"/>
      <c r="GMJ267" s="8"/>
      <c r="GMK267" s="7"/>
      <c r="GML267" s="15"/>
      <c r="GMM267" s="15"/>
      <c r="GMN267" s="121"/>
      <c r="GMO267" s="7"/>
      <c r="GMP267" s="8"/>
      <c r="GMQ267" s="8"/>
      <c r="GMR267" s="7"/>
      <c r="GMS267" s="10"/>
      <c r="GMT267" s="13"/>
      <c r="GMU267" s="102"/>
      <c r="GMV267" s="13"/>
      <c r="GMW267" s="8"/>
      <c r="GMX267" s="8"/>
      <c r="GMY267" s="8"/>
      <c r="GMZ267" s="8"/>
      <c r="GNA267" s="8"/>
      <c r="GNB267" s="8"/>
      <c r="GNC267" s="7"/>
      <c r="GND267" s="12"/>
      <c r="GNE267" s="8"/>
      <c r="GNF267" s="7"/>
      <c r="GNG267" s="15"/>
      <c r="GNH267" s="15"/>
      <c r="GNI267" s="121"/>
      <c r="GNJ267" s="7"/>
      <c r="GNK267" s="8"/>
      <c r="GNL267" s="8"/>
      <c r="GNM267" s="7"/>
      <c r="GNN267" s="10"/>
      <c r="GNO267" s="13"/>
      <c r="GNP267" s="102"/>
      <c r="GNQ267" s="13"/>
      <c r="GNR267" s="8"/>
      <c r="GNS267" s="8"/>
      <c r="GNT267" s="8"/>
      <c r="GNU267" s="8"/>
      <c r="GNV267" s="8"/>
      <c r="GNW267" s="8"/>
      <c r="GNX267" s="7"/>
      <c r="GNY267" s="12"/>
      <c r="GNZ267" s="8"/>
      <c r="GOA267" s="7"/>
      <c r="GOB267" s="15"/>
      <c r="GOC267" s="15"/>
      <c r="GOD267" s="121"/>
      <c r="GOE267" s="7"/>
      <c r="GOF267" s="8"/>
      <c r="GOG267" s="8"/>
      <c r="GOH267" s="7"/>
      <c r="GOI267" s="10"/>
      <c r="GOJ267" s="13"/>
      <c r="GOK267" s="102"/>
      <c r="GOL267" s="13"/>
      <c r="GOM267" s="8"/>
      <c r="GON267" s="8"/>
      <c r="GOO267" s="8"/>
      <c r="GOP267" s="8"/>
      <c r="GOQ267" s="8"/>
      <c r="GOR267" s="8"/>
      <c r="GOS267" s="7"/>
      <c r="GOT267" s="12"/>
      <c r="GOU267" s="8"/>
      <c r="GOV267" s="7"/>
      <c r="GOW267" s="15"/>
      <c r="GOX267" s="15"/>
      <c r="GOY267" s="121"/>
      <c r="GOZ267" s="7"/>
      <c r="GPA267" s="8"/>
      <c r="GPB267" s="8"/>
      <c r="GPC267" s="7"/>
      <c r="GPD267" s="10"/>
      <c r="GPE267" s="13"/>
      <c r="GPF267" s="102"/>
      <c r="GPG267" s="13"/>
      <c r="GPH267" s="8"/>
      <c r="GPI267" s="8"/>
      <c r="GPJ267" s="8"/>
      <c r="GPK267" s="8"/>
      <c r="GPL267" s="8"/>
      <c r="GPM267" s="8"/>
      <c r="GPN267" s="7"/>
      <c r="GPO267" s="12"/>
      <c r="GPP267" s="8"/>
      <c r="GPQ267" s="7"/>
      <c r="GPR267" s="15"/>
      <c r="GPS267" s="15"/>
      <c r="GPT267" s="121"/>
      <c r="GPU267" s="7"/>
      <c r="GPV267" s="8"/>
      <c r="GPW267" s="8"/>
      <c r="GPX267" s="7"/>
      <c r="GPY267" s="10"/>
      <c r="GPZ267" s="13"/>
      <c r="GQA267" s="102"/>
      <c r="GQB267" s="13"/>
      <c r="GQC267" s="8"/>
      <c r="GQD267" s="8"/>
      <c r="GQE267" s="8"/>
      <c r="GQF267" s="8"/>
      <c r="GQG267" s="8"/>
      <c r="GQH267" s="8"/>
      <c r="GQI267" s="7"/>
      <c r="GQJ267" s="12"/>
      <c r="GQK267" s="8"/>
      <c r="GQL267" s="7"/>
      <c r="GQM267" s="15"/>
      <c r="GQN267" s="15"/>
      <c r="GQO267" s="121"/>
      <c r="GQP267" s="7"/>
      <c r="GQQ267" s="8"/>
      <c r="GQR267" s="8"/>
      <c r="GQS267" s="7"/>
      <c r="GQT267" s="10"/>
      <c r="GQU267" s="13"/>
      <c r="GQV267" s="102"/>
      <c r="GQW267" s="13"/>
      <c r="GQX267" s="8"/>
      <c r="GQY267" s="8"/>
      <c r="GQZ267" s="8"/>
      <c r="GRA267" s="8"/>
      <c r="GRB267" s="8"/>
      <c r="GRC267" s="8"/>
      <c r="GRD267" s="7"/>
      <c r="GRE267" s="12"/>
      <c r="GRF267" s="8"/>
      <c r="GRG267" s="7"/>
      <c r="GRH267" s="15"/>
      <c r="GRI267" s="15"/>
      <c r="GRJ267" s="121"/>
      <c r="GRK267" s="7"/>
      <c r="GRL267" s="8"/>
      <c r="GRM267" s="8"/>
      <c r="GRN267" s="7"/>
      <c r="GRO267" s="10"/>
      <c r="GRP267" s="13"/>
      <c r="GRQ267" s="102"/>
      <c r="GRR267" s="13"/>
      <c r="GRS267" s="8"/>
      <c r="GRT267" s="8"/>
      <c r="GRU267" s="8"/>
      <c r="GRV267" s="8"/>
      <c r="GRW267" s="8"/>
      <c r="GRX267" s="8"/>
      <c r="GRY267" s="7"/>
      <c r="GRZ267" s="12"/>
      <c r="GSA267" s="8"/>
      <c r="GSB267" s="7"/>
      <c r="GSC267" s="15"/>
      <c r="GSD267" s="15"/>
      <c r="GSE267" s="121"/>
      <c r="GSF267" s="7"/>
      <c r="GSG267" s="8"/>
      <c r="GSH267" s="8"/>
      <c r="GSI267" s="7"/>
      <c r="GSJ267" s="10"/>
      <c r="GSK267" s="13"/>
      <c r="GSL267" s="102"/>
      <c r="GSM267" s="13"/>
      <c r="GSN267" s="8"/>
      <c r="GSO267" s="8"/>
      <c r="GSP267" s="8"/>
      <c r="GSQ267" s="8"/>
      <c r="GSR267" s="8"/>
      <c r="GSS267" s="8"/>
      <c r="GST267" s="7"/>
      <c r="GSU267" s="12"/>
      <c r="GSV267" s="8"/>
      <c r="GSW267" s="7"/>
      <c r="GSX267" s="15"/>
      <c r="GSY267" s="15"/>
      <c r="GSZ267" s="121"/>
      <c r="GTA267" s="7"/>
      <c r="GTB267" s="8"/>
      <c r="GTC267" s="8"/>
      <c r="GTD267" s="7"/>
      <c r="GTE267" s="10"/>
      <c r="GTF267" s="13"/>
      <c r="GTG267" s="102"/>
      <c r="GTH267" s="13"/>
      <c r="GTI267" s="8"/>
      <c r="GTJ267" s="8"/>
      <c r="GTK267" s="8"/>
      <c r="GTL267" s="8"/>
      <c r="GTM267" s="8"/>
      <c r="GTN267" s="8"/>
      <c r="GTO267" s="7"/>
      <c r="GTP267" s="12"/>
      <c r="GTQ267" s="8"/>
      <c r="GTR267" s="7"/>
      <c r="GTS267" s="15"/>
      <c r="GTT267" s="15"/>
      <c r="GTU267" s="121"/>
      <c r="GTV267" s="7"/>
      <c r="GTW267" s="8"/>
      <c r="GTX267" s="8"/>
      <c r="GTY267" s="7"/>
      <c r="GTZ267" s="10"/>
      <c r="GUA267" s="13"/>
      <c r="GUB267" s="102"/>
      <c r="GUC267" s="13"/>
      <c r="GUD267" s="8"/>
      <c r="GUE267" s="8"/>
      <c r="GUF267" s="8"/>
      <c r="GUG267" s="8"/>
      <c r="GUH267" s="8"/>
      <c r="GUI267" s="8"/>
      <c r="GUJ267" s="7"/>
      <c r="GUK267" s="12"/>
      <c r="GUL267" s="8"/>
      <c r="GUM267" s="7"/>
      <c r="GUN267" s="15"/>
      <c r="GUO267" s="15"/>
      <c r="GUP267" s="121"/>
      <c r="GUQ267" s="7"/>
      <c r="GUR267" s="8"/>
      <c r="GUS267" s="8"/>
      <c r="GUT267" s="7"/>
      <c r="GUU267" s="10"/>
      <c r="GUV267" s="13"/>
      <c r="GUW267" s="102"/>
      <c r="GUX267" s="13"/>
      <c r="GUY267" s="8"/>
      <c r="GUZ267" s="8"/>
      <c r="GVA267" s="8"/>
      <c r="GVB267" s="8"/>
      <c r="GVC267" s="8"/>
      <c r="GVD267" s="8"/>
      <c r="GVE267" s="7"/>
      <c r="GVF267" s="12"/>
      <c r="GVG267" s="8"/>
      <c r="GVH267" s="7"/>
      <c r="GVI267" s="15"/>
      <c r="GVJ267" s="15"/>
      <c r="GVK267" s="121"/>
      <c r="GVL267" s="7"/>
      <c r="GVM267" s="8"/>
      <c r="GVN267" s="8"/>
      <c r="GVO267" s="7"/>
      <c r="GVP267" s="10"/>
      <c r="GVQ267" s="13"/>
      <c r="GVR267" s="102"/>
      <c r="GVS267" s="13"/>
      <c r="GVT267" s="8"/>
      <c r="GVU267" s="8"/>
      <c r="GVV267" s="8"/>
      <c r="GVW267" s="8"/>
      <c r="GVX267" s="8"/>
      <c r="GVY267" s="8"/>
      <c r="GVZ267" s="7"/>
      <c r="GWA267" s="12"/>
      <c r="GWB267" s="8"/>
      <c r="GWC267" s="7"/>
      <c r="GWD267" s="15"/>
      <c r="GWE267" s="15"/>
      <c r="GWF267" s="121"/>
      <c r="GWG267" s="7"/>
      <c r="GWH267" s="8"/>
      <c r="GWI267" s="8"/>
      <c r="GWJ267" s="7"/>
      <c r="GWK267" s="10"/>
      <c r="GWL267" s="13"/>
      <c r="GWM267" s="102"/>
      <c r="GWN267" s="13"/>
      <c r="GWO267" s="8"/>
      <c r="GWP267" s="8"/>
      <c r="GWQ267" s="8"/>
      <c r="GWR267" s="8"/>
      <c r="GWS267" s="8"/>
      <c r="GWT267" s="8"/>
      <c r="GWU267" s="7"/>
      <c r="GWV267" s="12"/>
      <c r="GWW267" s="8"/>
      <c r="GWX267" s="7"/>
      <c r="GWY267" s="15"/>
      <c r="GWZ267" s="15"/>
      <c r="GXA267" s="121"/>
      <c r="GXB267" s="7"/>
      <c r="GXC267" s="8"/>
      <c r="GXD267" s="8"/>
      <c r="GXE267" s="7"/>
      <c r="GXF267" s="10"/>
      <c r="GXG267" s="13"/>
      <c r="GXH267" s="102"/>
      <c r="GXI267" s="13"/>
      <c r="GXJ267" s="8"/>
      <c r="GXK267" s="8"/>
      <c r="GXL267" s="8"/>
      <c r="GXM267" s="8"/>
      <c r="GXN267" s="8"/>
      <c r="GXO267" s="8"/>
      <c r="GXP267" s="7"/>
      <c r="GXQ267" s="12"/>
      <c r="GXR267" s="8"/>
      <c r="GXS267" s="7"/>
      <c r="GXT267" s="15"/>
      <c r="GXU267" s="15"/>
      <c r="GXV267" s="121"/>
      <c r="GXW267" s="7"/>
      <c r="GXX267" s="8"/>
      <c r="GXY267" s="8"/>
      <c r="GXZ267" s="7"/>
      <c r="GYA267" s="10"/>
      <c r="GYB267" s="13"/>
      <c r="GYC267" s="102"/>
      <c r="GYD267" s="13"/>
      <c r="GYE267" s="8"/>
      <c r="GYF267" s="8"/>
      <c r="GYG267" s="8"/>
      <c r="GYH267" s="8"/>
      <c r="GYI267" s="8"/>
      <c r="GYJ267" s="8"/>
      <c r="GYK267" s="7"/>
      <c r="GYL267" s="12"/>
      <c r="GYM267" s="8"/>
      <c r="GYN267" s="7"/>
      <c r="GYO267" s="15"/>
      <c r="GYP267" s="15"/>
      <c r="GYQ267" s="121"/>
      <c r="GYR267" s="7"/>
      <c r="GYS267" s="8"/>
      <c r="GYT267" s="8"/>
      <c r="GYU267" s="7"/>
      <c r="GYV267" s="10"/>
      <c r="GYW267" s="13"/>
      <c r="GYX267" s="102"/>
      <c r="GYY267" s="13"/>
      <c r="GYZ267" s="8"/>
      <c r="GZA267" s="8"/>
      <c r="GZB267" s="8"/>
      <c r="GZC267" s="8"/>
      <c r="GZD267" s="8"/>
      <c r="GZE267" s="8"/>
      <c r="GZF267" s="7"/>
      <c r="GZG267" s="12"/>
      <c r="GZH267" s="8"/>
      <c r="GZI267" s="7"/>
      <c r="GZJ267" s="15"/>
      <c r="GZK267" s="15"/>
      <c r="GZL267" s="121"/>
      <c r="GZM267" s="7"/>
      <c r="GZN267" s="8"/>
      <c r="GZO267" s="8"/>
      <c r="GZP267" s="7"/>
      <c r="GZQ267" s="10"/>
      <c r="GZR267" s="13"/>
      <c r="GZS267" s="102"/>
      <c r="GZT267" s="13"/>
      <c r="GZU267" s="8"/>
      <c r="GZV267" s="8"/>
      <c r="GZW267" s="8"/>
      <c r="GZX267" s="8"/>
      <c r="GZY267" s="8"/>
      <c r="GZZ267" s="8"/>
      <c r="HAA267" s="7"/>
      <c r="HAB267" s="12"/>
      <c r="HAC267" s="8"/>
      <c r="HAD267" s="7"/>
      <c r="HAE267" s="15"/>
      <c r="HAF267" s="15"/>
      <c r="HAG267" s="121"/>
      <c r="HAH267" s="7"/>
      <c r="HAI267" s="8"/>
      <c r="HAJ267" s="8"/>
      <c r="HAK267" s="7"/>
      <c r="HAL267" s="10"/>
      <c r="HAM267" s="13"/>
      <c r="HAN267" s="102"/>
      <c r="HAO267" s="13"/>
      <c r="HAP267" s="8"/>
      <c r="HAQ267" s="8"/>
      <c r="HAR267" s="8"/>
      <c r="HAS267" s="8"/>
      <c r="HAT267" s="8"/>
      <c r="HAU267" s="8"/>
      <c r="HAV267" s="7"/>
      <c r="HAW267" s="12"/>
      <c r="HAX267" s="8"/>
      <c r="HAY267" s="7"/>
      <c r="HAZ267" s="15"/>
      <c r="HBA267" s="15"/>
      <c r="HBB267" s="121"/>
      <c r="HBC267" s="7"/>
      <c r="HBD267" s="8"/>
      <c r="HBE267" s="8"/>
      <c r="HBF267" s="7"/>
      <c r="HBG267" s="10"/>
      <c r="HBH267" s="13"/>
      <c r="HBI267" s="102"/>
      <c r="HBJ267" s="13"/>
      <c r="HBK267" s="8"/>
      <c r="HBL267" s="8"/>
      <c r="HBM267" s="8"/>
      <c r="HBN267" s="8"/>
      <c r="HBO267" s="8"/>
      <c r="HBP267" s="8"/>
      <c r="HBQ267" s="7"/>
      <c r="HBR267" s="12"/>
      <c r="HBS267" s="8"/>
      <c r="HBT267" s="7"/>
      <c r="HBU267" s="15"/>
      <c r="HBV267" s="15"/>
      <c r="HBW267" s="121"/>
      <c r="HBX267" s="7"/>
      <c r="HBY267" s="8"/>
      <c r="HBZ267" s="8"/>
      <c r="HCA267" s="7"/>
      <c r="HCB267" s="10"/>
      <c r="HCC267" s="13"/>
      <c r="HCD267" s="102"/>
      <c r="HCE267" s="13"/>
      <c r="HCF267" s="8"/>
      <c r="HCG267" s="8"/>
      <c r="HCH267" s="8"/>
      <c r="HCI267" s="8"/>
      <c r="HCJ267" s="8"/>
      <c r="HCK267" s="8"/>
      <c r="HCL267" s="7"/>
      <c r="HCM267" s="12"/>
      <c r="HCN267" s="8"/>
      <c r="HCO267" s="7"/>
      <c r="HCP267" s="15"/>
      <c r="HCQ267" s="15"/>
      <c r="HCR267" s="121"/>
      <c r="HCS267" s="7"/>
      <c r="HCT267" s="8"/>
      <c r="HCU267" s="8"/>
      <c r="HCV267" s="7"/>
      <c r="HCW267" s="10"/>
      <c r="HCX267" s="13"/>
      <c r="HCY267" s="102"/>
      <c r="HCZ267" s="13"/>
      <c r="HDA267" s="8"/>
      <c r="HDB267" s="8"/>
      <c r="HDC267" s="8"/>
      <c r="HDD267" s="8"/>
      <c r="HDE267" s="8"/>
      <c r="HDF267" s="8"/>
      <c r="HDG267" s="7"/>
      <c r="HDH267" s="12"/>
      <c r="HDI267" s="8"/>
      <c r="HDJ267" s="7"/>
      <c r="HDK267" s="15"/>
      <c r="HDL267" s="15"/>
      <c r="HDM267" s="121"/>
      <c r="HDN267" s="7"/>
      <c r="HDO267" s="8"/>
      <c r="HDP267" s="8"/>
      <c r="HDQ267" s="7"/>
      <c r="HDR267" s="10"/>
      <c r="HDS267" s="13"/>
      <c r="HDT267" s="102"/>
      <c r="HDU267" s="13"/>
      <c r="HDV267" s="8"/>
      <c r="HDW267" s="8"/>
      <c r="HDX267" s="8"/>
      <c r="HDY267" s="8"/>
      <c r="HDZ267" s="8"/>
      <c r="HEA267" s="8"/>
      <c r="HEB267" s="7"/>
      <c r="HEC267" s="12"/>
      <c r="HED267" s="8"/>
      <c r="HEE267" s="7"/>
      <c r="HEF267" s="15"/>
      <c r="HEG267" s="15"/>
      <c r="HEH267" s="121"/>
      <c r="HEI267" s="7"/>
      <c r="HEJ267" s="8"/>
      <c r="HEK267" s="8"/>
      <c r="HEL267" s="7"/>
      <c r="HEM267" s="10"/>
      <c r="HEN267" s="13"/>
      <c r="HEO267" s="102"/>
      <c r="HEP267" s="13"/>
      <c r="HEQ267" s="8"/>
      <c r="HER267" s="8"/>
      <c r="HES267" s="8"/>
      <c r="HET267" s="8"/>
      <c r="HEU267" s="8"/>
      <c r="HEV267" s="8"/>
      <c r="HEW267" s="7"/>
      <c r="HEX267" s="12"/>
      <c r="HEY267" s="8"/>
      <c r="HEZ267" s="7"/>
      <c r="HFA267" s="15"/>
      <c r="HFB267" s="15"/>
      <c r="HFC267" s="121"/>
      <c r="HFD267" s="7"/>
      <c r="HFE267" s="8"/>
      <c r="HFF267" s="8"/>
      <c r="HFG267" s="7"/>
      <c r="HFH267" s="10"/>
      <c r="HFI267" s="13"/>
      <c r="HFJ267" s="102"/>
      <c r="HFK267" s="13"/>
      <c r="HFL267" s="8"/>
      <c r="HFM267" s="8"/>
      <c r="HFN267" s="8"/>
      <c r="HFO267" s="8"/>
      <c r="HFP267" s="8"/>
      <c r="HFQ267" s="8"/>
      <c r="HFR267" s="7"/>
      <c r="HFS267" s="12"/>
      <c r="HFT267" s="8"/>
      <c r="HFU267" s="7"/>
      <c r="HFV267" s="15"/>
      <c r="HFW267" s="15"/>
      <c r="HFX267" s="121"/>
      <c r="HFY267" s="7"/>
      <c r="HFZ267" s="8"/>
      <c r="HGA267" s="8"/>
      <c r="HGB267" s="7"/>
      <c r="HGC267" s="10"/>
      <c r="HGD267" s="13"/>
      <c r="HGE267" s="102"/>
      <c r="HGF267" s="13"/>
      <c r="HGG267" s="8"/>
      <c r="HGH267" s="8"/>
      <c r="HGI267" s="8"/>
      <c r="HGJ267" s="8"/>
      <c r="HGK267" s="8"/>
      <c r="HGL267" s="8"/>
      <c r="HGM267" s="7"/>
      <c r="HGN267" s="12"/>
      <c r="HGO267" s="8"/>
      <c r="HGP267" s="7"/>
      <c r="HGQ267" s="15"/>
      <c r="HGR267" s="15"/>
      <c r="HGS267" s="121"/>
      <c r="HGT267" s="7"/>
      <c r="HGU267" s="8"/>
      <c r="HGV267" s="8"/>
      <c r="HGW267" s="7"/>
      <c r="HGX267" s="10"/>
      <c r="HGY267" s="13"/>
      <c r="HGZ267" s="102"/>
      <c r="HHA267" s="13"/>
      <c r="HHB267" s="8"/>
      <c r="HHC267" s="8"/>
      <c r="HHD267" s="8"/>
      <c r="HHE267" s="8"/>
      <c r="HHF267" s="8"/>
      <c r="HHG267" s="8"/>
      <c r="HHH267" s="7"/>
      <c r="HHI267" s="12"/>
      <c r="HHJ267" s="8"/>
      <c r="HHK267" s="7"/>
      <c r="HHL267" s="15"/>
      <c r="HHM267" s="15"/>
      <c r="HHN267" s="121"/>
      <c r="HHO267" s="7"/>
      <c r="HHP267" s="8"/>
      <c r="HHQ267" s="8"/>
      <c r="HHR267" s="7"/>
      <c r="HHS267" s="10"/>
      <c r="HHT267" s="13"/>
      <c r="HHU267" s="102"/>
      <c r="HHV267" s="13"/>
      <c r="HHW267" s="8"/>
      <c r="HHX267" s="8"/>
      <c r="HHY267" s="8"/>
      <c r="HHZ267" s="8"/>
      <c r="HIA267" s="8"/>
      <c r="HIB267" s="8"/>
      <c r="HIC267" s="7"/>
      <c r="HID267" s="12"/>
      <c r="HIE267" s="8"/>
      <c r="HIF267" s="7"/>
      <c r="HIG267" s="15"/>
      <c r="HIH267" s="15"/>
      <c r="HII267" s="121"/>
      <c r="HIJ267" s="7"/>
      <c r="HIK267" s="8"/>
      <c r="HIL267" s="8"/>
      <c r="HIM267" s="7"/>
      <c r="HIN267" s="10"/>
      <c r="HIO267" s="13"/>
      <c r="HIP267" s="102"/>
      <c r="HIQ267" s="13"/>
      <c r="HIR267" s="8"/>
      <c r="HIS267" s="8"/>
      <c r="HIT267" s="8"/>
      <c r="HIU267" s="8"/>
      <c r="HIV267" s="8"/>
      <c r="HIW267" s="8"/>
      <c r="HIX267" s="7"/>
      <c r="HIY267" s="12"/>
      <c r="HIZ267" s="8"/>
      <c r="HJA267" s="7"/>
      <c r="HJB267" s="15"/>
      <c r="HJC267" s="15"/>
      <c r="HJD267" s="121"/>
      <c r="HJE267" s="7"/>
      <c r="HJF267" s="8"/>
      <c r="HJG267" s="8"/>
      <c r="HJH267" s="7"/>
      <c r="HJI267" s="10"/>
      <c r="HJJ267" s="13"/>
      <c r="HJK267" s="102"/>
      <c r="HJL267" s="13"/>
      <c r="HJM267" s="8"/>
      <c r="HJN267" s="8"/>
      <c r="HJO267" s="8"/>
      <c r="HJP267" s="8"/>
      <c r="HJQ267" s="8"/>
      <c r="HJR267" s="8"/>
      <c r="HJS267" s="7"/>
      <c r="HJT267" s="12"/>
      <c r="HJU267" s="8"/>
      <c r="HJV267" s="7"/>
      <c r="HJW267" s="15"/>
      <c r="HJX267" s="15"/>
      <c r="HJY267" s="121"/>
      <c r="HJZ267" s="7"/>
      <c r="HKA267" s="8"/>
      <c r="HKB267" s="8"/>
      <c r="HKC267" s="7"/>
      <c r="HKD267" s="10"/>
      <c r="HKE267" s="13"/>
      <c r="HKF267" s="102"/>
      <c r="HKG267" s="13"/>
      <c r="HKH267" s="8"/>
      <c r="HKI267" s="8"/>
      <c r="HKJ267" s="8"/>
      <c r="HKK267" s="8"/>
      <c r="HKL267" s="8"/>
      <c r="HKM267" s="8"/>
      <c r="HKN267" s="7"/>
      <c r="HKO267" s="12"/>
      <c r="HKP267" s="8"/>
      <c r="HKQ267" s="7"/>
      <c r="HKR267" s="15"/>
      <c r="HKS267" s="15"/>
      <c r="HKT267" s="121"/>
      <c r="HKU267" s="7"/>
      <c r="HKV267" s="8"/>
      <c r="HKW267" s="8"/>
      <c r="HKX267" s="7"/>
      <c r="HKY267" s="10"/>
      <c r="HKZ267" s="13"/>
      <c r="HLA267" s="102"/>
      <c r="HLB267" s="13"/>
      <c r="HLC267" s="8"/>
      <c r="HLD267" s="8"/>
      <c r="HLE267" s="8"/>
      <c r="HLF267" s="8"/>
      <c r="HLG267" s="8"/>
      <c r="HLH267" s="8"/>
      <c r="HLI267" s="7"/>
      <c r="HLJ267" s="12"/>
      <c r="HLK267" s="8"/>
      <c r="HLL267" s="7"/>
      <c r="HLM267" s="15"/>
      <c r="HLN267" s="15"/>
      <c r="HLO267" s="121"/>
      <c r="HLP267" s="7"/>
      <c r="HLQ267" s="8"/>
      <c r="HLR267" s="8"/>
      <c r="HLS267" s="7"/>
      <c r="HLT267" s="10"/>
      <c r="HLU267" s="13"/>
      <c r="HLV267" s="102"/>
      <c r="HLW267" s="13"/>
      <c r="HLX267" s="8"/>
      <c r="HLY267" s="8"/>
      <c r="HLZ267" s="8"/>
      <c r="HMA267" s="8"/>
      <c r="HMB267" s="8"/>
      <c r="HMC267" s="8"/>
      <c r="HMD267" s="7"/>
      <c r="HME267" s="12"/>
      <c r="HMF267" s="8"/>
      <c r="HMG267" s="7"/>
      <c r="HMH267" s="15"/>
      <c r="HMI267" s="15"/>
      <c r="HMJ267" s="121"/>
      <c r="HMK267" s="7"/>
      <c r="HML267" s="8"/>
      <c r="HMM267" s="8"/>
      <c r="HMN267" s="7"/>
      <c r="HMO267" s="10"/>
      <c r="HMP267" s="13"/>
      <c r="HMQ267" s="102"/>
      <c r="HMR267" s="13"/>
      <c r="HMS267" s="8"/>
      <c r="HMT267" s="8"/>
      <c r="HMU267" s="8"/>
      <c r="HMV267" s="8"/>
      <c r="HMW267" s="8"/>
      <c r="HMX267" s="8"/>
      <c r="HMY267" s="7"/>
      <c r="HMZ267" s="12"/>
      <c r="HNA267" s="8"/>
      <c r="HNB267" s="7"/>
      <c r="HNC267" s="15"/>
      <c r="HND267" s="15"/>
      <c r="HNE267" s="121"/>
      <c r="HNF267" s="7"/>
      <c r="HNG267" s="8"/>
      <c r="HNH267" s="8"/>
      <c r="HNI267" s="7"/>
      <c r="HNJ267" s="10"/>
      <c r="HNK267" s="13"/>
      <c r="HNL267" s="102"/>
      <c r="HNM267" s="13"/>
      <c r="HNN267" s="8"/>
      <c r="HNO267" s="8"/>
      <c r="HNP267" s="8"/>
      <c r="HNQ267" s="8"/>
      <c r="HNR267" s="8"/>
      <c r="HNS267" s="8"/>
      <c r="HNT267" s="7"/>
      <c r="HNU267" s="12"/>
      <c r="HNV267" s="8"/>
      <c r="HNW267" s="7"/>
      <c r="HNX267" s="15"/>
      <c r="HNY267" s="15"/>
      <c r="HNZ267" s="121"/>
      <c r="HOA267" s="7"/>
      <c r="HOB267" s="8"/>
      <c r="HOC267" s="8"/>
      <c r="HOD267" s="7"/>
      <c r="HOE267" s="10"/>
      <c r="HOF267" s="13"/>
      <c r="HOG267" s="102"/>
      <c r="HOH267" s="13"/>
      <c r="HOI267" s="8"/>
      <c r="HOJ267" s="8"/>
      <c r="HOK267" s="8"/>
      <c r="HOL267" s="8"/>
      <c r="HOM267" s="8"/>
      <c r="HON267" s="8"/>
      <c r="HOO267" s="7"/>
      <c r="HOP267" s="12"/>
      <c r="HOQ267" s="8"/>
      <c r="HOR267" s="7"/>
      <c r="HOS267" s="15"/>
      <c r="HOT267" s="15"/>
      <c r="HOU267" s="121"/>
      <c r="HOV267" s="7"/>
      <c r="HOW267" s="8"/>
      <c r="HOX267" s="8"/>
      <c r="HOY267" s="7"/>
      <c r="HOZ267" s="10"/>
      <c r="HPA267" s="13"/>
      <c r="HPB267" s="102"/>
      <c r="HPC267" s="13"/>
      <c r="HPD267" s="8"/>
      <c r="HPE267" s="8"/>
      <c r="HPF267" s="8"/>
      <c r="HPG267" s="8"/>
      <c r="HPH267" s="8"/>
      <c r="HPI267" s="8"/>
      <c r="HPJ267" s="7"/>
      <c r="HPK267" s="12"/>
      <c r="HPL267" s="8"/>
      <c r="HPM267" s="7"/>
      <c r="HPN267" s="15"/>
      <c r="HPO267" s="15"/>
      <c r="HPP267" s="121"/>
      <c r="HPQ267" s="7"/>
      <c r="HPR267" s="8"/>
      <c r="HPS267" s="8"/>
      <c r="HPT267" s="7"/>
      <c r="HPU267" s="10"/>
      <c r="HPV267" s="13"/>
      <c r="HPW267" s="102"/>
      <c r="HPX267" s="13"/>
      <c r="HPY267" s="8"/>
      <c r="HPZ267" s="8"/>
      <c r="HQA267" s="8"/>
      <c r="HQB267" s="8"/>
      <c r="HQC267" s="8"/>
      <c r="HQD267" s="8"/>
      <c r="HQE267" s="7"/>
      <c r="HQF267" s="12"/>
      <c r="HQG267" s="8"/>
      <c r="HQH267" s="7"/>
      <c r="HQI267" s="15"/>
      <c r="HQJ267" s="15"/>
      <c r="HQK267" s="121"/>
      <c r="HQL267" s="7"/>
      <c r="HQM267" s="8"/>
      <c r="HQN267" s="8"/>
      <c r="HQO267" s="7"/>
      <c r="HQP267" s="10"/>
      <c r="HQQ267" s="13"/>
      <c r="HQR267" s="102"/>
      <c r="HQS267" s="13"/>
      <c r="HQT267" s="8"/>
      <c r="HQU267" s="8"/>
      <c r="HQV267" s="8"/>
      <c r="HQW267" s="8"/>
      <c r="HQX267" s="8"/>
      <c r="HQY267" s="8"/>
      <c r="HQZ267" s="7"/>
      <c r="HRA267" s="12"/>
      <c r="HRB267" s="8"/>
      <c r="HRC267" s="7"/>
      <c r="HRD267" s="15"/>
      <c r="HRE267" s="15"/>
      <c r="HRF267" s="121"/>
      <c r="HRG267" s="7"/>
      <c r="HRH267" s="8"/>
      <c r="HRI267" s="8"/>
      <c r="HRJ267" s="7"/>
      <c r="HRK267" s="10"/>
      <c r="HRL267" s="13"/>
      <c r="HRM267" s="102"/>
      <c r="HRN267" s="13"/>
      <c r="HRO267" s="8"/>
      <c r="HRP267" s="8"/>
      <c r="HRQ267" s="8"/>
      <c r="HRR267" s="8"/>
      <c r="HRS267" s="8"/>
      <c r="HRT267" s="8"/>
      <c r="HRU267" s="7"/>
      <c r="HRV267" s="12"/>
      <c r="HRW267" s="8"/>
      <c r="HRX267" s="7"/>
      <c r="HRY267" s="15"/>
      <c r="HRZ267" s="15"/>
      <c r="HSA267" s="121"/>
      <c r="HSB267" s="7"/>
      <c r="HSC267" s="8"/>
      <c r="HSD267" s="8"/>
      <c r="HSE267" s="7"/>
      <c r="HSF267" s="10"/>
      <c r="HSG267" s="13"/>
      <c r="HSH267" s="102"/>
      <c r="HSI267" s="13"/>
      <c r="HSJ267" s="8"/>
      <c r="HSK267" s="8"/>
      <c r="HSL267" s="8"/>
      <c r="HSM267" s="8"/>
      <c r="HSN267" s="8"/>
      <c r="HSO267" s="8"/>
      <c r="HSP267" s="7"/>
      <c r="HSQ267" s="12"/>
      <c r="HSR267" s="8"/>
      <c r="HSS267" s="7"/>
      <c r="HST267" s="15"/>
      <c r="HSU267" s="15"/>
      <c r="HSV267" s="121"/>
      <c r="HSW267" s="7"/>
      <c r="HSX267" s="8"/>
      <c r="HSY267" s="8"/>
      <c r="HSZ267" s="7"/>
      <c r="HTA267" s="10"/>
      <c r="HTB267" s="13"/>
      <c r="HTC267" s="102"/>
      <c r="HTD267" s="13"/>
      <c r="HTE267" s="8"/>
      <c r="HTF267" s="8"/>
      <c r="HTG267" s="8"/>
      <c r="HTH267" s="8"/>
      <c r="HTI267" s="8"/>
      <c r="HTJ267" s="8"/>
      <c r="HTK267" s="7"/>
      <c r="HTL267" s="12"/>
      <c r="HTM267" s="8"/>
      <c r="HTN267" s="7"/>
      <c r="HTO267" s="15"/>
      <c r="HTP267" s="15"/>
      <c r="HTQ267" s="121"/>
      <c r="HTR267" s="7"/>
      <c r="HTS267" s="8"/>
      <c r="HTT267" s="8"/>
      <c r="HTU267" s="7"/>
      <c r="HTV267" s="10"/>
      <c r="HTW267" s="13"/>
      <c r="HTX267" s="102"/>
      <c r="HTY267" s="13"/>
      <c r="HTZ267" s="8"/>
      <c r="HUA267" s="8"/>
      <c r="HUB267" s="8"/>
      <c r="HUC267" s="8"/>
      <c r="HUD267" s="8"/>
      <c r="HUE267" s="8"/>
      <c r="HUF267" s="7"/>
      <c r="HUG267" s="12"/>
      <c r="HUH267" s="8"/>
      <c r="HUI267" s="7"/>
      <c r="HUJ267" s="15"/>
      <c r="HUK267" s="15"/>
      <c r="HUL267" s="121"/>
      <c r="HUM267" s="7"/>
      <c r="HUN267" s="8"/>
      <c r="HUO267" s="8"/>
      <c r="HUP267" s="7"/>
      <c r="HUQ267" s="10"/>
      <c r="HUR267" s="13"/>
      <c r="HUS267" s="102"/>
      <c r="HUT267" s="13"/>
      <c r="HUU267" s="8"/>
      <c r="HUV267" s="8"/>
      <c r="HUW267" s="8"/>
      <c r="HUX267" s="8"/>
      <c r="HUY267" s="8"/>
      <c r="HUZ267" s="8"/>
      <c r="HVA267" s="7"/>
      <c r="HVB267" s="12"/>
      <c r="HVC267" s="8"/>
      <c r="HVD267" s="7"/>
      <c r="HVE267" s="15"/>
      <c r="HVF267" s="15"/>
      <c r="HVG267" s="121"/>
      <c r="HVH267" s="7"/>
      <c r="HVI267" s="8"/>
      <c r="HVJ267" s="8"/>
      <c r="HVK267" s="7"/>
      <c r="HVL267" s="10"/>
      <c r="HVM267" s="13"/>
      <c r="HVN267" s="102"/>
      <c r="HVO267" s="13"/>
      <c r="HVP267" s="8"/>
      <c r="HVQ267" s="8"/>
      <c r="HVR267" s="8"/>
      <c r="HVS267" s="8"/>
      <c r="HVT267" s="8"/>
      <c r="HVU267" s="8"/>
      <c r="HVV267" s="7"/>
      <c r="HVW267" s="12"/>
      <c r="HVX267" s="8"/>
      <c r="HVY267" s="7"/>
      <c r="HVZ267" s="15"/>
      <c r="HWA267" s="15"/>
      <c r="HWB267" s="121"/>
      <c r="HWC267" s="7"/>
      <c r="HWD267" s="8"/>
      <c r="HWE267" s="8"/>
      <c r="HWF267" s="7"/>
      <c r="HWG267" s="10"/>
      <c r="HWH267" s="13"/>
      <c r="HWI267" s="102"/>
      <c r="HWJ267" s="13"/>
      <c r="HWK267" s="8"/>
      <c r="HWL267" s="8"/>
      <c r="HWM267" s="8"/>
      <c r="HWN267" s="8"/>
      <c r="HWO267" s="8"/>
      <c r="HWP267" s="8"/>
      <c r="HWQ267" s="7"/>
      <c r="HWR267" s="12"/>
      <c r="HWS267" s="8"/>
      <c r="HWT267" s="7"/>
      <c r="HWU267" s="15"/>
      <c r="HWV267" s="15"/>
      <c r="HWW267" s="121"/>
      <c r="HWX267" s="7"/>
      <c r="HWY267" s="8"/>
      <c r="HWZ267" s="8"/>
      <c r="HXA267" s="7"/>
      <c r="HXB267" s="10"/>
      <c r="HXC267" s="13"/>
      <c r="HXD267" s="102"/>
      <c r="HXE267" s="13"/>
      <c r="HXF267" s="8"/>
      <c r="HXG267" s="8"/>
      <c r="HXH267" s="8"/>
      <c r="HXI267" s="8"/>
      <c r="HXJ267" s="8"/>
      <c r="HXK267" s="8"/>
      <c r="HXL267" s="7"/>
      <c r="HXM267" s="12"/>
      <c r="HXN267" s="8"/>
      <c r="HXO267" s="7"/>
      <c r="HXP267" s="15"/>
      <c r="HXQ267" s="15"/>
      <c r="HXR267" s="121"/>
      <c r="HXS267" s="7"/>
      <c r="HXT267" s="8"/>
      <c r="HXU267" s="8"/>
      <c r="HXV267" s="7"/>
      <c r="HXW267" s="10"/>
      <c r="HXX267" s="13"/>
      <c r="HXY267" s="102"/>
      <c r="HXZ267" s="13"/>
      <c r="HYA267" s="8"/>
      <c r="HYB267" s="8"/>
      <c r="HYC267" s="8"/>
      <c r="HYD267" s="8"/>
      <c r="HYE267" s="8"/>
      <c r="HYF267" s="8"/>
      <c r="HYG267" s="7"/>
      <c r="HYH267" s="12"/>
      <c r="HYI267" s="8"/>
      <c r="HYJ267" s="7"/>
      <c r="HYK267" s="15"/>
      <c r="HYL267" s="15"/>
      <c r="HYM267" s="121"/>
      <c r="HYN267" s="7"/>
      <c r="HYO267" s="8"/>
      <c r="HYP267" s="8"/>
      <c r="HYQ267" s="7"/>
      <c r="HYR267" s="10"/>
      <c r="HYS267" s="13"/>
      <c r="HYT267" s="102"/>
      <c r="HYU267" s="13"/>
      <c r="HYV267" s="8"/>
      <c r="HYW267" s="8"/>
      <c r="HYX267" s="8"/>
      <c r="HYY267" s="8"/>
      <c r="HYZ267" s="8"/>
      <c r="HZA267" s="8"/>
      <c r="HZB267" s="7"/>
      <c r="HZC267" s="12"/>
      <c r="HZD267" s="8"/>
      <c r="HZE267" s="7"/>
      <c r="HZF267" s="15"/>
      <c r="HZG267" s="15"/>
      <c r="HZH267" s="121"/>
      <c r="HZI267" s="7"/>
      <c r="HZJ267" s="8"/>
      <c r="HZK267" s="8"/>
      <c r="HZL267" s="7"/>
      <c r="HZM267" s="10"/>
      <c r="HZN267" s="13"/>
      <c r="HZO267" s="102"/>
      <c r="HZP267" s="13"/>
      <c r="HZQ267" s="8"/>
      <c r="HZR267" s="8"/>
      <c r="HZS267" s="8"/>
      <c r="HZT267" s="8"/>
      <c r="HZU267" s="8"/>
      <c r="HZV267" s="8"/>
      <c r="HZW267" s="7"/>
      <c r="HZX267" s="12"/>
      <c r="HZY267" s="8"/>
      <c r="HZZ267" s="7"/>
      <c r="IAA267" s="15"/>
      <c r="IAB267" s="15"/>
      <c r="IAC267" s="121"/>
      <c r="IAD267" s="7"/>
      <c r="IAE267" s="8"/>
      <c r="IAF267" s="8"/>
      <c r="IAG267" s="7"/>
      <c r="IAH267" s="10"/>
      <c r="IAI267" s="13"/>
      <c r="IAJ267" s="102"/>
      <c r="IAK267" s="13"/>
      <c r="IAL267" s="8"/>
      <c r="IAM267" s="8"/>
      <c r="IAN267" s="8"/>
      <c r="IAO267" s="8"/>
      <c r="IAP267" s="8"/>
      <c r="IAQ267" s="8"/>
      <c r="IAR267" s="7"/>
      <c r="IAS267" s="12"/>
      <c r="IAT267" s="8"/>
      <c r="IAU267" s="7"/>
      <c r="IAV267" s="15"/>
      <c r="IAW267" s="15"/>
      <c r="IAX267" s="121"/>
      <c r="IAY267" s="7"/>
      <c r="IAZ267" s="8"/>
      <c r="IBA267" s="8"/>
      <c r="IBB267" s="7"/>
      <c r="IBC267" s="10"/>
      <c r="IBD267" s="13"/>
      <c r="IBE267" s="102"/>
      <c r="IBF267" s="13"/>
      <c r="IBG267" s="8"/>
      <c r="IBH267" s="8"/>
      <c r="IBI267" s="8"/>
      <c r="IBJ267" s="8"/>
      <c r="IBK267" s="8"/>
      <c r="IBL267" s="8"/>
      <c r="IBM267" s="7"/>
      <c r="IBN267" s="12"/>
      <c r="IBO267" s="8"/>
      <c r="IBP267" s="7"/>
      <c r="IBQ267" s="15"/>
      <c r="IBR267" s="15"/>
      <c r="IBS267" s="121"/>
      <c r="IBT267" s="7"/>
      <c r="IBU267" s="8"/>
      <c r="IBV267" s="8"/>
      <c r="IBW267" s="7"/>
      <c r="IBX267" s="10"/>
      <c r="IBY267" s="13"/>
      <c r="IBZ267" s="102"/>
      <c r="ICA267" s="13"/>
      <c r="ICB267" s="8"/>
      <c r="ICC267" s="8"/>
      <c r="ICD267" s="8"/>
      <c r="ICE267" s="8"/>
      <c r="ICF267" s="8"/>
      <c r="ICG267" s="8"/>
      <c r="ICH267" s="7"/>
      <c r="ICI267" s="12"/>
      <c r="ICJ267" s="8"/>
      <c r="ICK267" s="7"/>
      <c r="ICL267" s="15"/>
      <c r="ICM267" s="15"/>
      <c r="ICN267" s="121"/>
      <c r="ICO267" s="7"/>
      <c r="ICP267" s="8"/>
      <c r="ICQ267" s="8"/>
      <c r="ICR267" s="7"/>
      <c r="ICS267" s="10"/>
      <c r="ICT267" s="13"/>
      <c r="ICU267" s="102"/>
      <c r="ICV267" s="13"/>
      <c r="ICW267" s="8"/>
      <c r="ICX267" s="8"/>
      <c r="ICY267" s="8"/>
      <c r="ICZ267" s="8"/>
      <c r="IDA267" s="8"/>
      <c r="IDB267" s="8"/>
      <c r="IDC267" s="7"/>
      <c r="IDD267" s="12"/>
      <c r="IDE267" s="8"/>
      <c r="IDF267" s="7"/>
      <c r="IDG267" s="15"/>
      <c r="IDH267" s="15"/>
      <c r="IDI267" s="121"/>
      <c r="IDJ267" s="7"/>
      <c r="IDK267" s="8"/>
      <c r="IDL267" s="8"/>
      <c r="IDM267" s="7"/>
      <c r="IDN267" s="10"/>
      <c r="IDO267" s="13"/>
      <c r="IDP267" s="102"/>
      <c r="IDQ267" s="13"/>
      <c r="IDR267" s="8"/>
      <c r="IDS267" s="8"/>
      <c r="IDT267" s="8"/>
      <c r="IDU267" s="8"/>
      <c r="IDV267" s="8"/>
      <c r="IDW267" s="8"/>
      <c r="IDX267" s="7"/>
      <c r="IDY267" s="12"/>
      <c r="IDZ267" s="8"/>
      <c r="IEA267" s="7"/>
      <c r="IEB267" s="15"/>
      <c r="IEC267" s="15"/>
      <c r="IED267" s="121"/>
      <c r="IEE267" s="7"/>
      <c r="IEF267" s="8"/>
      <c r="IEG267" s="8"/>
      <c r="IEH267" s="7"/>
      <c r="IEI267" s="10"/>
      <c r="IEJ267" s="13"/>
      <c r="IEK267" s="102"/>
      <c r="IEL267" s="13"/>
      <c r="IEM267" s="8"/>
      <c r="IEN267" s="8"/>
      <c r="IEO267" s="8"/>
      <c r="IEP267" s="8"/>
      <c r="IEQ267" s="8"/>
      <c r="IER267" s="8"/>
      <c r="IES267" s="7"/>
      <c r="IET267" s="12"/>
      <c r="IEU267" s="8"/>
      <c r="IEV267" s="7"/>
      <c r="IEW267" s="15"/>
      <c r="IEX267" s="15"/>
      <c r="IEY267" s="121"/>
      <c r="IEZ267" s="7"/>
      <c r="IFA267" s="8"/>
      <c r="IFB267" s="8"/>
      <c r="IFC267" s="7"/>
      <c r="IFD267" s="10"/>
      <c r="IFE267" s="13"/>
      <c r="IFF267" s="102"/>
      <c r="IFG267" s="13"/>
      <c r="IFH267" s="8"/>
      <c r="IFI267" s="8"/>
      <c r="IFJ267" s="8"/>
      <c r="IFK267" s="8"/>
      <c r="IFL267" s="8"/>
      <c r="IFM267" s="8"/>
      <c r="IFN267" s="7"/>
      <c r="IFO267" s="12"/>
      <c r="IFP267" s="8"/>
      <c r="IFQ267" s="7"/>
      <c r="IFR267" s="15"/>
      <c r="IFS267" s="15"/>
      <c r="IFT267" s="121"/>
      <c r="IFU267" s="7"/>
      <c r="IFV267" s="8"/>
      <c r="IFW267" s="8"/>
      <c r="IFX267" s="7"/>
      <c r="IFY267" s="10"/>
      <c r="IFZ267" s="13"/>
      <c r="IGA267" s="102"/>
      <c r="IGB267" s="13"/>
      <c r="IGC267" s="8"/>
      <c r="IGD267" s="8"/>
      <c r="IGE267" s="8"/>
      <c r="IGF267" s="8"/>
      <c r="IGG267" s="8"/>
      <c r="IGH267" s="8"/>
      <c r="IGI267" s="7"/>
      <c r="IGJ267" s="12"/>
      <c r="IGK267" s="8"/>
      <c r="IGL267" s="7"/>
      <c r="IGM267" s="15"/>
      <c r="IGN267" s="15"/>
      <c r="IGO267" s="121"/>
      <c r="IGP267" s="7"/>
      <c r="IGQ267" s="8"/>
      <c r="IGR267" s="8"/>
      <c r="IGS267" s="7"/>
      <c r="IGT267" s="10"/>
      <c r="IGU267" s="13"/>
      <c r="IGV267" s="102"/>
      <c r="IGW267" s="13"/>
      <c r="IGX267" s="8"/>
      <c r="IGY267" s="8"/>
      <c r="IGZ267" s="8"/>
      <c r="IHA267" s="8"/>
      <c r="IHB267" s="8"/>
      <c r="IHC267" s="8"/>
      <c r="IHD267" s="7"/>
      <c r="IHE267" s="12"/>
      <c r="IHF267" s="8"/>
      <c r="IHG267" s="7"/>
      <c r="IHH267" s="15"/>
      <c r="IHI267" s="15"/>
      <c r="IHJ267" s="121"/>
      <c r="IHK267" s="7"/>
      <c r="IHL267" s="8"/>
      <c r="IHM267" s="8"/>
      <c r="IHN267" s="7"/>
      <c r="IHO267" s="10"/>
      <c r="IHP267" s="13"/>
      <c r="IHQ267" s="102"/>
      <c r="IHR267" s="13"/>
      <c r="IHS267" s="8"/>
      <c r="IHT267" s="8"/>
      <c r="IHU267" s="8"/>
      <c r="IHV267" s="8"/>
      <c r="IHW267" s="8"/>
      <c r="IHX267" s="8"/>
      <c r="IHY267" s="7"/>
      <c r="IHZ267" s="12"/>
      <c r="IIA267" s="8"/>
      <c r="IIB267" s="7"/>
      <c r="IIC267" s="15"/>
      <c r="IID267" s="15"/>
      <c r="IIE267" s="121"/>
      <c r="IIF267" s="7"/>
      <c r="IIG267" s="8"/>
      <c r="IIH267" s="8"/>
      <c r="III267" s="7"/>
      <c r="IIJ267" s="10"/>
      <c r="IIK267" s="13"/>
      <c r="IIL267" s="102"/>
      <c r="IIM267" s="13"/>
      <c r="IIN267" s="8"/>
      <c r="IIO267" s="8"/>
      <c r="IIP267" s="8"/>
      <c r="IIQ267" s="8"/>
      <c r="IIR267" s="8"/>
      <c r="IIS267" s="8"/>
      <c r="IIT267" s="7"/>
      <c r="IIU267" s="12"/>
      <c r="IIV267" s="8"/>
      <c r="IIW267" s="7"/>
      <c r="IIX267" s="15"/>
      <c r="IIY267" s="15"/>
      <c r="IIZ267" s="121"/>
      <c r="IJA267" s="7"/>
      <c r="IJB267" s="8"/>
      <c r="IJC267" s="8"/>
      <c r="IJD267" s="7"/>
      <c r="IJE267" s="10"/>
      <c r="IJF267" s="13"/>
      <c r="IJG267" s="102"/>
      <c r="IJH267" s="13"/>
      <c r="IJI267" s="8"/>
      <c r="IJJ267" s="8"/>
      <c r="IJK267" s="8"/>
      <c r="IJL267" s="8"/>
      <c r="IJM267" s="8"/>
      <c r="IJN267" s="8"/>
      <c r="IJO267" s="7"/>
      <c r="IJP267" s="12"/>
      <c r="IJQ267" s="8"/>
      <c r="IJR267" s="7"/>
      <c r="IJS267" s="15"/>
      <c r="IJT267" s="15"/>
      <c r="IJU267" s="121"/>
      <c r="IJV267" s="7"/>
      <c r="IJW267" s="8"/>
      <c r="IJX267" s="8"/>
      <c r="IJY267" s="7"/>
      <c r="IJZ267" s="10"/>
      <c r="IKA267" s="13"/>
      <c r="IKB267" s="102"/>
      <c r="IKC267" s="13"/>
      <c r="IKD267" s="8"/>
      <c r="IKE267" s="8"/>
      <c r="IKF267" s="8"/>
      <c r="IKG267" s="8"/>
      <c r="IKH267" s="8"/>
      <c r="IKI267" s="8"/>
      <c r="IKJ267" s="7"/>
      <c r="IKK267" s="12"/>
      <c r="IKL267" s="8"/>
      <c r="IKM267" s="7"/>
      <c r="IKN267" s="15"/>
      <c r="IKO267" s="15"/>
      <c r="IKP267" s="121"/>
      <c r="IKQ267" s="7"/>
      <c r="IKR267" s="8"/>
      <c r="IKS267" s="8"/>
      <c r="IKT267" s="7"/>
      <c r="IKU267" s="10"/>
      <c r="IKV267" s="13"/>
      <c r="IKW267" s="102"/>
      <c r="IKX267" s="13"/>
      <c r="IKY267" s="8"/>
      <c r="IKZ267" s="8"/>
      <c r="ILA267" s="8"/>
      <c r="ILB267" s="8"/>
      <c r="ILC267" s="8"/>
      <c r="ILD267" s="8"/>
      <c r="ILE267" s="7"/>
      <c r="ILF267" s="12"/>
      <c r="ILG267" s="8"/>
      <c r="ILH267" s="7"/>
      <c r="ILI267" s="15"/>
      <c r="ILJ267" s="15"/>
      <c r="ILK267" s="121"/>
      <c r="ILL267" s="7"/>
      <c r="ILM267" s="8"/>
      <c r="ILN267" s="8"/>
      <c r="ILO267" s="7"/>
      <c r="ILP267" s="10"/>
      <c r="ILQ267" s="13"/>
      <c r="ILR267" s="102"/>
      <c r="ILS267" s="13"/>
      <c r="ILT267" s="8"/>
      <c r="ILU267" s="8"/>
      <c r="ILV267" s="8"/>
      <c r="ILW267" s="8"/>
      <c r="ILX267" s="8"/>
      <c r="ILY267" s="8"/>
      <c r="ILZ267" s="7"/>
      <c r="IMA267" s="12"/>
      <c r="IMB267" s="8"/>
      <c r="IMC267" s="7"/>
      <c r="IMD267" s="15"/>
      <c r="IME267" s="15"/>
      <c r="IMF267" s="121"/>
      <c r="IMG267" s="7"/>
      <c r="IMH267" s="8"/>
      <c r="IMI267" s="8"/>
      <c r="IMJ267" s="7"/>
      <c r="IMK267" s="10"/>
      <c r="IML267" s="13"/>
      <c r="IMM267" s="102"/>
      <c r="IMN267" s="13"/>
      <c r="IMO267" s="8"/>
      <c r="IMP267" s="8"/>
      <c r="IMQ267" s="8"/>
      <c r="IMR267" s="8"/>
      <c r="IMS267" s="8"/>
      <c r="IMT267" s="8"/>
      <c r="IMU267" s="7"/>
      <c r="IMV267" s="12"/>
      <c r="IMW267" s="8"/>
      <c r="IMX267" s="7"/>
      <c r="IMY267" s="15"/>
      <c r="IMZ267" s="15"/>
      <c r="INA267" s="121"/>
      <c r="INB267" s="7"/>
      <c r="INC267" s="8"/>
      <c r="IND267" s="8"/>
      <c r="INE267" s="7"/>
      <c r="INF267" s="10"/>
      <c r="ING267" s="13"/>
      <c r="INH267" s="102"/>
      <c r="INI267" s="13"/>
      <c r="INJ267" s="8"/>
      <c r="INK267" s="8"/>
      <c r="INL267" s="8"/>
      <c r="INM267" s="8"/>
      <c r="INN267" s="8"/>
      <c r="INO267" s="8"/>
      <c r="INP267" s="7"/>
      <c r="INQ267" s="12"/>
      <c r="INR267" s="8"/>
      <c r="INS267" s="7"/>
      <c r="INT267" s="15"/>
      <c r="INU267" s="15"/>
      <c r="INV267" s="121"/>
      <c r="INW267" s="7"/>
      <c r="INX267" s="8"/>
      <c r="INY267" s="8"/>
      <c r="INZ267" s="7"/>
      <c r="IOA267" s="10"/>
      <c r="IOB267" s="13"/>
      <c r="IOC267" s="102"/>
      <c r="IOD267" s="13"/>
      <c r="IOE267" s="8"/>
      <c r="IOF267" s="8"/>
      <c r="IOG267" s="8"/>
      <c r="IOH267" s="8"/>
      <c r="IOI267" s="8"/>
      <c r="IOJ267" s="8"/>
      <c r="IOK267" s="7"/>
      <c r="IOL267" s="12"/>
      <c r="IOM267" s="8"/>
      <c r="ION267" s="7"/>
      <c r="IOO267" s="15"/>
      <c r="IOP267" s="15"/>
      <c r="IOQ267" s="121"/>
      <c r="IOR267" s="7"/>
      <c r="IOS267" s="8"/>
      <c r="IOT267" s="8"/>
      <c r="IOU267" s="7"/>
      <c r="IOV267" s="10"/>
      <c r="IOW267" s="13"/>
      <c r="IOX267" s="102"/>
      <c r="IOY267" s="13"/>
      <c r="IOZ267" s="8"/>
      <c r="IPA267" s="8"/>
      <c r="IPB267" s="8"/>
      <c r="IPC267" s="8"/>
      <c r="IPD267" s="8"/>
      <c r="IPE267" s="8"/>
      <c r="IPF267" s="7"/>
      <c r="IPG267" s="12"/>
      <c r="IPH267" s="8"/>
      <c r="IPI267" s="7"/>
      <c r="IPJ267" s="15"/>
      <c r="IPK267" s="15"/>
      <c r="IPL267" s="121"/>
      <c r="IPM267" s="7"/>
      <c r="IPN267" s="8"/>
      <c r="IPO267" s="8"/>
      <c r="IPP267" s="7"/>
      <c r="IPQ267" s="10"/>
      <c r="IPR267" s="13"/>
      <c r="IPS267" s="102"/>
      <c r="IPT267" s="13"/>
      <c r="IPU267" s="8"/>
      <c r="IPV267" s="8"/>
      <c r="IPW267" s="8"/>
      <c r="IPX267" s="8"/>
      <c r="IPY267" s="8"/>
      <c r="IPZ267" s="8"/>
      <c r="IQA267" s="7"/>
      <c r="IQB267" s="12"/>
      <c r="IQC267" s="8"/>
      <c r="IQD267" s="7"/>
      <c r="IQE267" s="15"/>
      <c r="IQF267" s="15"/>
      <c r="IQG267" s="121"/>
      <c r="IQH267" s="7"/>
      <c r="IQI267" s="8"/>
      <c r="IQJ267" s="8"/>
      <c r="IQK267" s="7"/>
      <c r="IQL267" s="10"/>
      <c r="IQM267" s="13"/>
      <c r="IQN267" s="102"/>
      <c r="IQO267" s="13"/>
      <c r="IQP267" s="8"/>
      <c r="IQQ267" s="8"/>
      <c r="IQR267" s="8"/>
      <c r="IQS267" s="8"/>
      <c r="IQT267" s="8"/>
      <c r="IQU267" s="8"/>
      <c r="IQV267" s="7"/>
      <c r="IQW267" s="12"/>
      <c r="IQX267" s="8"/>
      <c r="IQY267" s="7"/>
      <c r="IQZ267" s="15"/>
      <c r="IRA267" s="15"/>
      <c r="IRB267" s="121"/>
      <c r="IRC267" s="7"/>
      <c r="IRD267" s="8"/>
      <c r="IRE267" s="8"/>
      <c r="IRF267" s="7"/>
      <c r="IRG267" s="10"/>
      <c r="IRH267" s="13"/>
      <c r="IRI267" s="102"/>
      <c r="IRJ267" s="13"/>
      <c r="IRK267" s="8"/>
      <c r="IRL267" s="8"/>
      <c r="IRM267" s="8"/>
      <c r="IRN267" s="8"/>
      <c r="IRO267" s="8"/>
      <c r="IRP267" s="8"/>
      <c r="IRQ267" s="7"/>
      <c r="IRR267" s="12"/>
      <c r="IRS267" s="8"/>
      <c r="IRT267" s="7"/>
      <c r="IRU267" s="15"/>
      <c r="IRV267" s="15"/>
      <c r="IRW267" s="121"/>
      <c r="IRX267" s="7"/>
      <c r="IRY267" s="8"/>
      <c r="IRZ267" s="8"/>
      <c r="ISA267" s="7"/>
      <c r="ISB267" s="10"/>
      <c r="ISC267" s="13"/>
      <c r="ISD267" s="102"/>
      <c r="ISE267" s="13"/>
      <c r="ISF267" s="8"/>
      <c r="ISG267" s="8"/>
      <c r="ISH267" s="8"/>
      <c r="ISI267" s="8"/>
      <c r="ISJ267" s="8"/>
      <c r="ISK267" s="8"/>
      <c r="ISL267" s="7"/>
      <c r="ISM267" s="12"/>
      <c r="ISN267" s="8"/>
      <c r="ISO267" s="7"/>
      <c r="ISP267" s="15"/>
      <c r="ISQ267" s="15"/>
      <c r="ISR267" s="121"/>
      <c r="ISS267" s="7"/>
      <c r="IST267" s="8"/>
      <c r="ISU267" s="8"/>
      <c r="ISV267" s="7"/>
      <c r="ISW267" s="10"/>
      <c r="ISX267" s="13"/>
      <c r="ISY267" s="102"/>
      <c r="ISZ267" s="13"/>
      <c r="ITA267" s="8"/>
      <c r="ITB267" s="8"/>
      <c r="ITC267" s="8"/>
      <c r="ITD267" s="8"/>
      <c r="ITE267" s="8"/>
      <c r="ITF267" s="8"/>
      <c r="ITG267" s="7"/>
      <c r="ITH267" s="12"/>
      <c r="ITI267" s="8"/>
      <c r="ITJ267" s="7"/>
      <c r="ITK267" s="15"/>
      <c r="ITL267" s="15"/>
      <c r="ITM267" s="121"/>
      <c r="ITN267" s="7"/>
      <c r="ITO267" s="8"/>
      <c r="ITP267" s="8"/>
      <c r="ITQ267" s="7"/>
      <c r="ITR267" s="10"/>
      <c r="ITS267" s="13"/>
      <c r="ITT267" s="102"/>
      <c r="ITU267" s="13"/>
      <c r="ITV267" s="8"/>
      <c r="ITW267" s="8"/>
      <c r="ITX267" s="8"/>
      <c r="ITY267" s="8"/>
      <c r="ITZ267" s="8"/>
      <c r="IUA267" s="8"/>
      <c r="IUB267" s="7"/>
      <c r="IUC267" s="12"/>
      <c r="IUD267" s="8"/>
      <c r="IUE267" s="7"/>
      <c r="IUF267" s="15"/>
      <c r="IUG267" s="15"/>
      <c r="IUH267" s="121"/>
      <c r="IUI267" s="7"/>
      <c r="IUJ267" s="8"/>
      <c r="IUK267" s="8"/>
      <c r="IUL267" s="7"/>
      <c r="IUM267" s="10"/>
      <c r="IUN267" s="13"/>
      <c r="IUO267" s="102"/>
      <c r="IUP267" s="13"/>
      <c r="IUQ267" s="8"/>
      <c r="IUR267" s="8"/>
      <c r="IUS267" s="8"/>
      <c r="IUT267" s="8"/>
      <c r="IUU267" s="8"/>
      <c r="IUV267" s="8"/>
      <c r="IUW267" s="7"/>
      <c r="IUX267" s="12"/>
      <c r="IUY267" s="8"/>
      <c r="IUZ267" s="7"/>
      <c r="IVA267" s="15"/>
      <c r="IVB267" s="15"/>
      <c r="IVC267" s="121"/>
      <c r="IVD267" s="7"/>
      <c r="IVE267" s="8"/>
      <c r="IVF267" s="8"/>
      <c r="IVG267" s="7"/>
      <c r="IVH267" s="10"/>
      <c r="IVI267" s="13"/>
      <c r="IVJ267" s="102"/>
      <c r="IVK267" s="13"/>
      <c r="IVL267" s="8"/>
      <c r="IVM267" s="8"/>
      <c r="IVN267" s="8"/>
      <c r="IVO267" s="8"/>
      <c r="IVP267" s="8"/>
      <c r="IVQ267" s="8"/>
      <c r="IVR267" s="7"/>
      <c r="IVS267" s="12"/>
      <c r="IVT267" s="8"/>
      <c r="IVU267" s="7"/>
      <c r="IVV267" s="15"/>
      <c r="IVW267" s="15"/>
      <c r="IVX267" s="121"/>
      <c r="IVY267" s="7"/>
      <c r="IVZ267" s="8"/>
      <c r="IWA267" s="8"/>
      <c r="IWB267" s="7"/>
      <c r="IWC267" s="10"/>
      <c r="IWD267" s="13"/>
      <c r="IWE267" s="102"/>
      <c r="IWF267" s="13"/>
      <c r="IWG267" s="8"/>
      <c r="IWH267" s="8"/>
      <c r="IWI267" s="8"/>
      <c r="IWJ267" s="8"/>
      <c r="IWK267" s="8"/>
      <c r="IWL267" s="8"/>
      <c r="IWM267" s="7"/>
      <c r="IWN267" s="12"/>
      <c r="IWO267" s="8"/>
      <c r="IWP267" s="7"/>
      <c r="IWQ267" s="15"/>
      <c r="IWR267" s="15"/>
      <c r="IWS267" s="121"/>
      <c r="IWT267" s="7"/>
      <c r="IWU267" s="8"/>
      <c r="IWV267" s="8"/>
      <c r="IWW267" s="7"/>
      <c r="IWX267" s="10"/>
      <c r="IWY267" s="13"/>
      <c r="IWZ267" s="102"/>
      <c r="IXA267" s="13"/>
      <c r="IXB267" s="8"/>
      <c r="IXC267" s="8"/>
      <c r="IXD267" s="8"/>
      <c r="IXE267" s="8"/>
      <c r="IXF267" s="8"/>
      <c r="IXG267" s="8"/>
      <c r="IXH267" s="7"/>
      <c r="IXI267" s="12"/>
      <c r="IXJ267" s="8"/>
      <c r="IXK267" s="7"/>
      <c r="IXL267" s="15"/>
      <c r="IXM267" s="15"/>
      <c r="IXN267" s="121"/>
      <c r="IXO267" s="7"/>
      <c r="IXP267" s="8"/>
      <c r="IXQ267" s="8"/>
      <c r="IXR267" s="7"/>
      <c r="IXS267" s="10"/>
      <c r="IXT267" s="13"/>
      <c r="IXU267" s="102"/>
      <c r="IXV267" s="13"/>
      <c r="IXW267" s="8"/>
      <c r="IXX267" s="8"/>
      <c r="IXY267" s="8"/>
      <c r="IXZ267" s="8"/>
      <c r="IYA267" s="8"/>
      <c r="IYB267" s="8"/>
      <c r="IYC267" s="7"/>
      <c r="IYD267" s="12"/>
      <c r="IYE267" s="8"/>
      <c r="IYF267" s="7"/>
      <c r="IYG267" s="15"/>
      <c r="IYH267" s="15"/>
      <c r="IYI267" s="121"/>
      <c r="IYJ267" s="7"/>
      <c r="IYK267" s="8"/>
      <c r="IYL267" s="8"/>
      <c r="IYM267" s="7"/>
      <c r="IYN267" s="10"/>
      <c r="IYO267" s="13"/>
      <c r="IYP267" s="102"/>
      <c r="IYQ267" s="13"/>
      <c r="IYR267" s="8"/>
      <c r="IYS267" s="8"/>
      <c r="IYT267" s="8"/>
      <c r="IYU267" s="8"/>
      <c r="IYV267" s="8"/>
      <c r="IYW267" s="8"/>
      <c r="IYX267" s="7"/>
      <c r="IYY267" s="12"/>
      <c r="IYZ267" s="8"/>
      <c r="IZA267" s="7"/>
      <c r="IZB267" s="15"/>
      <c r="IZC267" s="15"/>
      <c r="IZD267" s="121"/>
      <c r="IZE267" s="7"/>
      <c r="IZF267" s="8"/>
      <c r="IZG267" s="8"/>
      <c r="IZH267" s="7"/>
      <c r="IZI267" s="10"/>
      <c r="IZJ267" s="13"/>
      <c r="IZK267" s="102"/>
      <c r="IZL267" s="13"/>
      <c r="IZM267" s="8"/>
      <c r="IZN267" s="8"/>
      <c r="IZO267" s="8"/>
      <c r="IZP267" s="8"/>
      <c r="IZQ267" s="8"/>
      <c r="IZR267" s="8"/>
      <c r="IZS267" s="7"/>
      <c r="IZT267" s="12"/>
      <c r="IZU267" s="8"/>
      <c r="IZV267" s="7"/>
      <c r="IZW267" s="15"/>
      <c r="IZX267" s="15"/>
      <c r="IZY267" s="121"/>
      <c r="IZZ267" s="7"/>
      <c r="JAA267" s="8"/>
      <c r="JAB267" s="8"/>
      <c r="JAC267" s="7"/>
      <c r="JAD267" s="10"/>
      <c r="JAE267" s="13"/>
      <c r="JAF267" s="102"/>
      <c r="JAG267" s="13"/>
      <c r="JAH267" s="8"/>
      <c r="JAI267" s="8"/>
      <c r="JAJ267" s="8"/>
      <c r="JAK267" s="8"/>
      <c r="JAL267" s="8"/>
      <c r="JAM267" s="8"/>
      <c r="JAN267" s="7"/>
      <c r="JAO267" s="12"/>
      <c r="JAP267" s="8"/>
      <c r="JAQ267" s="7"/>
      <c r="JAR267" s="15"/>
      <c r="JAS267" s="15"/>
      <c r="JAT267" s="121"/>
      <c r="JAU267" s="7"/>
      <c r="JAV267" s="8"/>
      <c r="JAW267" s="8"/>
      <c r="JAX267" s="7"/>
      <c r="JAY267" s="10"/>
      <c r="JAZ267" s="13"/>
      <c r="JBA267" s="102"/>
      <c r="JBB267" s="13"/>
      <c r="JBC267" s="8"/>
      <c r="JBD267" s="8"/>
      <c r="JBE267" s="8"/>
      <c r="JBF267" s="8"/>
      <c r="JBG267" s="8"/>
      <c r="JBH267" s="8"/>
      <c r="JBI267" s="7"/>
      <c r="JBJ267" s="12"/>
      <c r="JBK267" s="8"/>
      <c r="JBL267" s="7"/>
      <c r="JBM267" s="15"/>
      <c r="JBN267" s="15"/>
      <c r="JBO267" s="121"/>
      <c r="JBP267" s="7"/>
      <c r="JBQ267" s="8"/>
      <c r="JBR267" s="8"/>
      <c r="JBS267" s="7"/>
      <c r="JBT267" s="10"/>
      <c r="JBU267" s="13"/>
      <c r="JBV267" s="102"/>
      <c r="JBW267" s="13"/>
      <c r="JBX267" s="8"/>
      <c r="JBY267" s="8"/>
      <c r="JBZ267" s="8"/>
      <c r="JCA267" s="8"/>
      <c r="JCB267" s="8"/>
      <c r="JCC267" s="8"/>
      <c r="JCD267" s="7"/>
      <c r="JCE267" s="12"/>
      <c r="JCF267" s="8"/>
      <c r="JCG267" s="7"/>
      <c r="JCH267" s="15"/>
      <c r="JCI267" s="15"/>
      <c r="JCJ267" s="121"/>
      <c r="JCK267" s="7"/>
      <c r="JCL267" s="8"/>
      <c r="JCM267" s="8"/>
      <c r="JCN267" s="7"/>
      <c r="JCO267" s="10"/>
      <c r="JCP267" s="13"/>
      <c r="JCQ267" s="102"/>
      <c r="JCR267" s="13"/>
      <c r="JCS267" s="8"/>
      <c r="JCT267" s="8"/>
      <c r="JCU267" s="8"/>
      <c r="JCV267" s="8"/>
      <c r="JCW267" s="8"/>
      <c r="JCX267" s="8"/>
      <c r="JCY267" s="7"/>
      <c r="JCZ267" s="12"/>
      <c r="JDA267" s="8"/>
      <c r="JDB267" s="7"/>
      <c r="JDC267" s="15"/>
      <c r="JDD267" s="15"/>
      <c r="JDE267" s="121"/>
      <c r="JDF267" s="7"/>
      <c r="JDG267" s="8"/>
      <c r="JDH267" s="8"/>
      <c r="JDI267" s="7"/>
      <c r="JDJ267" s="10"/>
      <c r="JDK267" s="13"/>
      <c r="JDL267" s="102"/>
      <c r="JDM267" s="13"/>
      <c r="JDN267" s="8"/>
      <c r="JDO267" s="8"/>
      <c r="JDP267" s="8"/>
      <c r="JDQ267" s="8"/>
      <c r="JDR267" s="8"/>
      <c r="JDS267" s="8"/>
      <c r="JDT267" s="7"/>
      <c r="JDU267" s="12"/>
      <c r="JDV267" s="8"/>
      <c r="JDW267" s="7"/>
      <c r="JDX267" s="15"/>
      <c r="JDY267" s="15"/>
      <c r="JDZ267" s="121"/>
      <c r="JEA267" s="7"/>
      <c r="JEB267" s="8"/>
      <c r="JEC267" s="8"/>
      <c r="JED267" s="7"/>
      <c r="JEE267" s="10"/>
      <c r="JEF267" s="13"/>
      <c r="JEG267" s="102"/>
      <c r="JEH267" s="13"/>
      <c r="JEI267" s="8"/>
      <c r="JEJ267" s="8"/>
      <c r="JEK267" s="8"/>
      <c r="JEL267" s="8"/>
      <c r="JEM267" s="8"/>
      <c r="JEN267" s="8"/>
      <c r="JEO267" s="7"/>
      <c r="JEP267" s="12"/>
      <c r="JEQ267" s="8"/>
      <c r="JER267" s="7"/>
      <c r="JES267" s="15"/>
      <c r="JET267" s="15"/>
      <c r="JEU267" s="121"/>
      <c r="JEV267" s="7"/>
      <c r="JEW267" s="8"/>
      <c r="JEX267" s="8"/>
      <c r="JEY267" s="7"/>
      <c r="JEZ267" s="10"/>
      <c r="JFA267" s="13"/>
      <c r="JFB267" s="102"/>
      <c r="JFC267" s="13"/>
      <c r="JFD267" s="8"/>
      <c r="JFE267" s="8"/>
      <c r="JFF267" s="8"/>
      <c r="JFG267" s="8"/>
      <c r="JFH267" s="8"/>
      <c r="JFI267" s="8"/>
      <c r="JFJ267" s="7"/>
      <c r="JFK267" s="12"/>
      <c r="JFL267" s="8"/>
      <c r="JFM267" s="7"/>
      <c r="JFN267" s="15"/>
      <c r="JFO267" s="15"/>
      <c r="JFP267" s="121"/>
      <c r="JFQ267" s="7"/>
      <c r="JFR267" s="8"/>
      <c r="JFS267" s="8"/>
      <c r="JFT267" s="7"/>
      <c r="JFU267" s="10"/>
      <c r="JFV267" s="13"/>
      <c r="JFW267" s="102"/>
      <c r="JFX267" s="13"/>
      <c r="JFY267" s="8"/>
      <c r="JFZ267" s="8"/>
      <c r="JGA267" s="8"/>
      <c r="JGB267" s="8"/>
      <c r="JGC267" s="8"/>
      <c r="JGD267" s="8"/>
      <c r="JGE267" s="7"/>
      <c r="JGF267" s="12"/>
      <c r="JGG267" s="8"/>
      <c r="JGH267" s="7"/>
      <c r="JGI267" s="15"/>
      <c r="JGJ267" s="15"/>
      <c r="JGK267" s="121"/>
      <c r="JGL267" s="7"/>
      <c r="JGM267" s="8"/>
      <c r="JGN267" s="8"/>
      <c r="JGO267" s="7"/>
      <c r="JGP267" s="10"/>
      <c r="JGQ267" s="13"/>
      <c r="JGR267" s="102"/>
      <c r="JGS267" s="13"/>
      <c r="JGT267" s="8"/>
      <c r="JGU267" s="8"/>
      <c r="JGV267" s="8"/>
      <c r="JGW267" s="8"/>
      <c r="JGX267" s="8"/>
      <c r="JGY267" s="8"/>
      <c r="JGZ267" s="7"/>
      <c r="JHA267" s="12"/>
      <c r="JHB267" s="8"/>
      <c r="JHC267" s="7"/>
      <c r="JHD267" s="15"/>
      <c r="JHE267" s="15"/>
      <c r="JHF267" s="121"/>
      <c r="JHG267" s="7"/>
      <c r="JHH267" s="8"/>
      <c r="JHI267" s="8"/>
      <c r="JHJ267" s="7"/>
      <c r="JHK267" s="10"/>
      <c r="JHL267" s="13"/>
      <c r="JHM267" s="102"/>
      <c r="JHN267" s="13"/>
      <c r="JHO267" s="8"/>
      <c r="JHP267" s="8"/>
      <c r="JHQ267" s="8"/>
      <c r="JHR267" s="8"/>
      <c r="JHS267" s="8"/>
      <c r="JHT267" s="8"/>
      <c r="JHU267" s="7"/>
      <c r="JHV267" s="12"/>
      <c r="JHW267" s="8"/>
      <c r="JHX267" s="7"/>
      <c r="JHY267" s="15"/>
      <c r="JHZ267" s="15"/>
      <c r="JIA267" s="121"/>
      <c r="JIB267" s="7"/>
      <c r="JIC267" s="8"/>
      <c r="JID267" s="8"/>
      <c r="JIE267" s="7"/>
      <c r="JIF267" s="10"/>
      <c r="JIG267" s="13"/>
      <c r="JIH267" s="102"/>
      <c r="JII267" s="13"/>
      <c r="JIJ267" s="8"/>
      <c r="JIK267" s="8"/>
      <c r="JIL267" s="8"/>
      <c r="JIM267" s="8"/>
      <c r="JIN267" s="8"/>
      <c r="JIO267" s="8"/>
      <c r="JIP267" s="7"/>
      <c r="JIQ267" s="12"/>
      <c r="JIR267" s="8"/>
      <c r="JIS267" s="7"/>
      <c r="JIT267" s="15"/>
      <c r="JIU267" s="15"/>
      <c r="JIV267" s="121"/>
      <c r="JIW267" s="7"/>
      <c r="JIX267" s="8"/>
      <c r="JIY267" s="8"/>
      <c r="JIZ267" s="7"/>
      <c r="JJA267" s="10"/>
      <c r="JJB267" s="13"/>
      <c r="JJC267" s="102"/>
      <c r="JJD267" s="13"/>
      <c r="JJE267" s="8"/>
      <c r="JJF267" s="8"/>
      <c r="JJG267" s="8"/>
      <c r="JJH267" s="8"/>
      <c r="JJI267" s="8"/>
      <c r="JJJ267" s="8"/>
      <c r="JJK267" s="7"/>
      <c r="JJL267" s="12"/>
      <c r="JJM267" s="8"/>
      <c r="JJN267" s="7"/>
      <c r="JJO267" s="15"/>
      <c r="JJP267" s="15"/>
      <c r="JJQ267" s="121"/>
      <c r="JJR267" s="7"/>
      <c r="JJS267" s="8"/>
      <c r="JJT267" s="8"/>
      <c r="JJU267" s="7"/>
      <c r="JJV267" s="10"/>
      <c r="JJW267" s="13"/>
      <c r="JJX267" s="102"/>
      <c r="JJY267" s="13"/>
      <c r="JJZ267" s="8"/>
      <c r="JKA267" s="8"/>
      <c r="JKB267" s="8"/>
      <c r="JKC267" s="8"/>
      <c r="JKD267" s="8"/>
      <c r="JKE267" s="8"/>
      <c r="JKF267" s="7"/>
      <c r="JKG267" s="12"/>
      <c r="JKH267" s="8"/>
      <c r="JKI267" s="7"/>
      <c r="JKJ267" s="15"/>
      <c r="JKK267" s="15"/>
      <c r="JKL267" s="121"/>
      <c r="JKM267" s="7"/>
      <c r="JKN267" s="8"/>
      <c r="JKO267" s="8"/>
      <c r="JKP267" s="7"/>
      <c r="JKQ267" s="10"/>
      <c r="JKR267" s="13"/>
      <c r="JKS267" s="102"/>
      <c r="JKT267" s="13"/>
      <c r="JKU267" s="8"/>
      <c r="JKV267" s="8"/>
      <c r="JKW267" s="8"/>
      <c r="JKX267" s="8"/>
      <c r="JKY267" s="8"/>
      <c r="JKZ267" s="8"/>
      <c r="JLA267" s="7"/>
      <c r="JLB267" s="12"/>
      <c r="JLC267" s="8"/>
      <c r="JLD267" s="7"/>
      <c r="JLE267" s="15"/>
      <c r="JLF267" s="15"/>
      <c r="JLG267" s="121"/>
      <c r="JLH267" s="7"/>
      <c r="JLI267" s="8"/>
      <c r="JLJ267" s="8"/>
      <c r="JLK267" s="7"/>
      <c r="JLL267" s="10"/>
      <c r="JLM267" s="13"/>
      <c r="JLN267" s="102"/>
      <c r="JLO267" s="13"/>
      <c r="JLP267" s="8"/>
      <c r="JLQ267" s="8"/>
      <c r="JLR267" s="8"/>
      <c r="JLS267" s="8"/>
      <c r="JLT267" s="8"/>
      <c r="JLU267" s="8"/>
      <c r="JLV267" s="7"/>
      <c r="JLW267" s="12"/>
      <c r="JLX267" s="8"/>
      <c r="JLY267" s="7"/>
      <c r="JLZ267" s="15"/>
      <c r="JMA267" s="15"/>
      <c r="JMB267" s="121"/>
      <c r="JMC267" s="7"/>
      <c r="JMD267" s="8"/>
      <c r="JME267" s="8"/>
      <c r="JMF267" s="7"/>
      <c r="JMG267" s="10"/>
      <c r="JMH267" s="13"/>
      <c r="JMI267" s="102"/>
      <c r="JMJ267" s="13"/>
      <c r="JMK267" s="8"/>
      <c r="JML267" s="8"/>
      <c r="JMM267" s="8"/>
      <c r="JMN267" s="8"/>
      <c r="JMO267" s="8"/>
      <c r="JMP267" s="8"/>
      <c r="JMQ267" s="7"/>
      <c r="JMR267" s="12"/>
      <c r="JMS267" s="8"/>
      <c r="JMT267" s="7"/>
      <c r="JMU267" s="15"/>
      <c r="JMV267" s="15"/>
      <c r="JMW267" s="121"/>
      <c r="JMX267" s="7"/>
      <c r="JMY267" s="8"/>
      <c r="JMZ267" s="8"/>
      <c r="JNA267" s="7"/>
      <c r="JNB267" s="10"/>
      <c r="JNC267" s="13"/>
      <c r="JND267" s="102"/>
      <c r="JNE267" s="13"/>
      <c r="JNF267" s="8"/>
      <c r="JNG267" s="8"/>
      <c r="JNH267" s="8"/>
      <c r="JNI267" s="8"/>
      <c r="JNJ267" s="8"/>
      <c r="JNK267" s="8"/>
      <c r="JNL267" s="7"/>
      <c r="JNM267" s="12"/>
      <c r="JNN267" s="8"/>
      <c r="JNO267" s="7"/>
      <c r="JNP267" s="15"/>
      <c r="JNQ267" s="15"/>
      <c r="JNR267" s="121"/>
      <c r="JNS267" s="7"/>
      <c r="JNT267" s="8"/>
      <c r="JNU267" s="8"/>
      <c r="JNV267" s="7"/>
      <c r="JNW267" s="10"/>
      <c r="JNX267" s="13"/>
      <c r="JNY267" s="102"/>
      <c r="JNZ267" s="13"/>
      <c r="JOA267" s="8"/>
      <c r="JOB267" s="8"/>
      <c r="JOC267" s="8"/>
      <c r="JOD267" s="8"/>
      <c r="JOE267" s="8"/>
      <c r="JOF267" s="8"/>
      <c r="JOG267" s="7"/>
      <c r="JOH267" s="12"/>
      <c r="JOI267" s="8"/>
      <c r="JOJ267" s="7"/>
      <c r="JOK267" s="15"/>
      <c r="JOL267" s="15"/>
      <c r="JOM267" s="121"/>
      <c r="JON267" s="7"/>
      <c r="JOO267" s="8"/>
      <c r="JOP267" s="8"/>
      <c r="JOQ267" s="7"/>
      <c r="JOR267" s="10"/>
      <c r="JOS267" s="13"/>
      <c r="JOT267" s="102"/>
      <c r="JOU267" s="13"/>
      <c r="JOV267" s="8"/>
      <c r="JOW267" s="8"/>
      <c r="JOX267" s="8"/>
      <c r="JOY267" s="8"/>
      <c r="JOZ267" s="8"/>
      <c r="JPA267" s="8"/>
      <c r="JPB267" s="7"/>
      <c r="JPC267" s="12"/>
      <c r="JPD267" s="8"/>
      <c r="JPE267" s="7"/>
      <c r="JPF267" s="15"/>
      <c r="JPG267" s="15"/>
      <c r="JPH267" s="121"/>
      <c r="JPI267" s="7"/>
      <c r="JPJ267" s="8"/>
      <c r="JPK267" s="8"/>
      <c r="JPL267" s="7"/>
      <c r="JPM267" s="10"/>
      <c r="JPN267" s="13"/>
      <c r="JPO267" s="102"/>
      <c r="JPP267" s="13"/>
      <c r="JPQ267" s="8"/>
      <c r="JPR267" s="8"/>
      <c r="JPS267" s="8"/>
      <c r="JPT267" s="8"/>
      <c r="JPU267" s="8"/>
      <c r="JPV267" s="8"/>
      <c r="JPW267" s="7"/>
      <c r="JPX267" s="12"/>
      <c r="JPY267" s="8"/>
      <c r="JPZ267" s="7"/>
      <c r="JQA267" s="15"/>
      <c r="JQB267" s="15"/>
      <c r="JQC267" s="121"/>
      <c r="JQD267" s="7"/>
      <c r="JQE267" s="8"/>
      <c r="JQF267" s="8"/>
      <c r="JQG267" s="7"/>
      <c r="JQH267" s="10"/>
      <c r="JQI267" s="13"/>
      <c r="JQJ267" s="102"/>
      <c r="JQK267" s="13"/>
      <c r="JQL267" s="8"/>
      <c r="JQM267" s="8"/>
      <c r="JQN267" s="8"/>
      <c r="JQO267" s="8"/>
      <c r="JQP267" s="8"/>
      <c r="JQQ267" s="8"/>
      <c r="JQR267" s="7"/>
      <c r="JQS267" s="12"/>
      <c r="JQT267" s="8"/>
      <c r="JQU267" s="7"/>
      <c r="JQV267" s="15"/>
      <c r="JQW267" s="15"/>
      <c r="JQX267" s="121"/>
      <c r="JQY267" s="7"/>
      <c r="JQZ267" s="8"/>
      <c r="JRA267" s="8"/>
      <c r="JRB267" s="7"/>
      <c r="JRC267" s="10"/>
      <c r="JRD267" s="13"/>
      <c r="JRE267" s="102"/>
      <c r="JRF267" s="13"/>
      <c r="JRG267" s="8"/>
      <c r="JRH267" s="8"/>
      <c r="JRI267" s="8"/>
      <c r="JRJ267" s="8"/>
      <c r="JRK267" s="8"/>
      <c r="JRL267" s="8"/>
      <c r="JRM267" s="7"/>
      <c r="JRN267" s="12"/>
      <c r="JRO267" s="8"/>
      <c r="JRP267" s="7"/>
      <c r="JRQ267" s="15"/>
      <c r="JRR267" s="15"/>
      <c r="JRS267" s="121"/>
      <c r="JRT267" s="7"/>
      <c r="JRU267" s="8"/>
      <c r="JRV267" s="8"/>
      <c r="JRW267" s="7"/>
      <c r="JRX267" s="10"/>
      <c r="JRY267" s="13"/>
      <c r="JRZ267" s="102"/>
      <c r="JSA267" s="13"/>
      <c r="JSB267" s="8"/>
      <c r="JSC267" s="8"/>
      <c r="JSD267" s="8"/>
      <c r="JSE267" s="8"/>
      <c r="JSF267" s="8"/>
      <c r="JSG267" s="8"/>
      <c r="JSH267" s="7"/>
      <c r="JSI267" s="12"/>
      <c r="JSJ267" s="8"/>
      <c r="JSK267" s="7"/>
      <c r="JSL267" s="15"/>
      <c r="JSM267" s="15"/>
      <c r="JSN267" s="121"/>
      <c r="JSO267" s="7"/>
      <c r="JSP267" s="8"/>
      <c r="JSQ267" s="8"/>
      <c r="JSR267" s="7"/>
      <c r="JSS267" s="10"/>
      <c r="JST267" s="13"/>
      <c r="JSU267" s="102"/>
      <c r="JSV267" s="13"/>
      <c r="JSW267" s="8"/>
      <c r="JSX267" s="8"/>
      <c r="JSY267" s="8"/>
      <c r="JSZ267" s="8"/>
      <c r="JTA267" s="8"/>
      <c r="JTB267" s="8"/>
      <c r="JTC267" s="7"/>
      <c r="JTD267" s="12"/>
      <c r="JTE267" s="8"/>
      <c r="JTF267" s="7"/>
      <c r="JTG267" s="15"/>
      <c r="JTH267" s="15"/>
      <c r="JTI267" s="121"/>
      <c r="JTJ267" s="7"/>
      <c r="JTK267" s="8"/>
      <c r="JTL267" s="8"/>
      <c r="JTM267" s="7"/>
      <c r="JTN267" s="10"/>
      <c r="JTO267" s="13"/>
      <c r="JTP267" s="102"/>
      <c r="JTQ267" s="13"/>
      <c r="JTR267" s="8"/>
      <c r="JTS267" s="8"/>
      <c r="JTT267" s="8"/>
      <c r="JTU267" s="8"/>
      <c r="JTV267" s="8"/>
      <c r="JTW267" s="8"/>
      <c r="JTX267" s="7"/>
      <c r="JTY267" s="12"/>
      <c r="JTZ267" s="8"/>
      <c r="JUA267" s="7"/>
      <c r="JUB267" s="15"/>
      <c r="JUC267" s="15"/>
      <c r="JUD267" s="121"/>
      <c r="JUE267" s="7"/>
      <c r="JUF267" s="8"/>
      <c r="JUG267" s="8"/>
      <c r="JUH267" s="7"/>
      <c r="JUI267" s="10"/>
      <c r="JUJ267" s="13"/>
      <c r="JUK267" s="102"/>
      <c r="JUL267" s="13"/>
      <c r="JUM267" s="8"/>
      <c r="JUN267" s="8"/>
      <c r="JUO267" s="8"/>
      <c r="JUP267" s="8"/>
      <c r="JUQ267" s="8"/>
      <c r="JUR267" s="8"/>
      <c r="JUS267" s="7"/>
      <c r="JUT267" s="12"/>
      <c r="JUU267" s="8"/>
      <c r="JUV267" s="7"/>
      <c r="JUW267" s="15"/>
      <c r="JUX267" s="15"/>
      <c r="JUY267" s="121"/>
      <c r="JUZ267" s="7"/>
      <c r="JVA267" s="8"/>
      <c r="JVB267" s="8"/>
      <c r="JVC267" s="7"/>
      <c r="JVD267" s="10"/>
      <c r="JVE267" s="13"/>
      <c r="JVF267" s="102"/>
      <c r="JVG267" s="13"/>
      <c r="JVH267" s="8"/>
      <c r="JVI267" s="8"/>
      <c r="JVJ267" s="8"/>
      <c r="JVK267" s="8"/>
      <c r="JVL267" s="8"/>
      <c r="JVM267" s="8"/>
      <c r="JVN267" s="7"/>
      <c r="JVO267" s="12"/>
      <c r="JVP267" s="8"/>
      <c r="JVQ267" s="7"/>
      <c r="JVR267" s="15"/>
      <c r="JVS267" s="15"/>
      <c r="JVT267" s="121"/>
      <c r="JVU267" s="7"/>
      <c r="JVV267" s="8"/>
      <c r="JVW267" s="8"/>
      <c r="JVX267" s="7"/>
      <c r="JVY267" s="10"/>
      <c r="JVZ267" s="13"/>
      <c r="JWA267" s="102"/>
      <c r="JWB267" s="13"/>
      <c r="JWC267" s="8"/>
      <c r="JWD267" s="8"/>
      <c r="JWE267" s="8"/>
      <c r="JWF267" s="8"/>
      <c r="JWG267" s="8"/>
      <c r="JWH267" s="8"/>
      <c r="JWI267" s="7"/>
      <c r="JWJ267" s="12"/>
      <c r="JWK267" s="8"/>
      <c r="JWL267" s="7"/>
      <c r="JWM267" s="15"/>
      <c r="JWN267" s="15"/>
      <c r="JWO267" s="121"/>
      <c r="JWP267" s="7"/>
      <c r="JWQ267" s="8"/>
      <c r="JWR267" s="8"/>
      <c r="JWS267" s="7"/>
      <c r="JWT267" s="10"/>
      <c r="JWU267" s="13"/>
      <c r="JWV267" s="102"/>
      <c r="JWW267" s="13"/>
      <c r="JWX267" s="8"/>
      <c r="JWY267" s="8"/>
      <c r="JWZ267" s="8"/>
      <c r="JXA267" s="8"/>
      <c r="JXB267" s="8"/>
      <c r="JXC267" s="8"/>
      <c r="JXD267" s="7"/>
      <c r="JXE267" s="12"/>
      <c r="JXF267" s="8"/>
      <c r="JXG267" s="7"/>
      <c r="JXH267" s="15"/>
      <c r="JXI267" s="15"/>
      <c r="JXJ267" s="121"/>
      <c r="JXK267" s="7"/>
      <c r="JXL267" s="8"/>
      <c r="JXM267" s="8"/>
      <c r="JXN267" s="7"/>
      <c r="JXO267" s="10"/>
      <c r="JXP267" s="13"/>
      <c r="JXQ267" s="102"/>
      <c r="JXR267" s="13"/>
      <c r="JXS267" s="8"/>
      <c r="JXT267" s="8"/>
      <c r="JXU267" s="8"/>
      <c r="JXV267" s="8"/>
      <c r="JXW267" s="8"/>
      <c r="JXX267" s="8"/>
      <c r="JXY267" s="7"/>
      <c r="JXZ267" s="12"/>
      <c r="JYA267" s="8"/>
      <c r="JYB267" s="7"/>
      <c r="JYC267" s="15"/>
      <c r="JYD267" s="15"/>
      <c r="JYE267" s="121"/>
      <c r="JYF267" s="7"/>
      <c r="JYG267" s="8"/>
      <c r="JYH267" s="8"/>
      <c r="JYI267" s="7"/>
      <c r="JYJ267" s="10"/>
      <c r="JYK267" s="13"/>
      <c r="JYL267" s="102"/>
      <c r="JYM267" s="13"/>
      <c r="JYN267" s="8"/>
      <c r="JYO267" s="8"/>
      <c r="JYP267" s="8"/>
      <c r="JYQ267" s="8"/>
      <c r="JYR267" s="8"/>
      <c r="JYS267" s="8"/>
      <c r="JYT267" s="7"/>
      <c r="JYU267" s="12"/>
      <c r="JYV267" s="8"/>
      <c r="JYW267" s="7"/>
      <c r="JYX267" s="15"/>
      <c r="JYY267" s="15"/>
      <c r="JYZ267" s="121"/>
      <c r="JZA267" s="7"/>
      <c r="JZB267" s="8"/>
      <c r="JZC267" s="8"/>
      <c r="JZD267" s="7"/>
      <c r="JZE267" s="10"/>
      <c r="JZF267" s="13"/>
      <c r="JZG267" s="102"/>
      <c r="JZH267" s="13"/>
      <c r="JZI267" s="8"/>
      <c r="JZJ267" s="8"/>
      <c r="JZK267" s="8"/>
      <c r="JZL267" s="8"/>
      <c r="JZM267" s="8"/>
      <c r="JZN267" s="8"/>
      <c r="JZO267" s="7"/>
      <c r="JZP267" s="12"/>
      <c r="JZQ267" s="8"/>
      <c r="JZR267" s="7"/>
      <c r="JZS267" s="15"/>
      <c r="JZT267" s="15"/>
      <c r="JZU267" s="121"/>
      <c r="JZV267" s="7"/>
      <c r="JZW267" s="8"/>
      <c r="JZX267" s="8"/>
      <c r="JZY267" s="7"/>
      <c r="JZZ267" s="10"/>
      <c r="KAA267" s="13"/>
      <c r="KAB267" s="102"/>
      <c r="KAC267" s="13"/>
      <c r="KAD267" s="8"/>
      <c r="KAE267" s="8"/>
      <c r="KAF267" s="8"/>
      <c r="KAG267" s="8"/>
      <c r="KAH267" s="8"/>
      <c r="KAI267" s="8"/>
      <c r="KAJ267" s="7"/>
      <c r="KAK267" s="12"/>
      <c r="KAL267" s="8"/>
      <c r="KAM267" s="7"/>
      <c r="KAN267" s="15"/>
      <c r="KAO267" s="15"/>
      <c r="KAP267" s="121"/>
      <c r="KAQ267" s="7"/>
      <c r="KAR267" s="8"/>
      <c r="KAS267" s="8"/>
      <c r="KAT267" s="7"/>
      <c r="KAU267" s="10"/>
      <c r="KAV267" s="13"/>
      <c r="KAW267" s="102"/>
      <c r="KAX267" s="13"/>
      <c r="KAY267" s="8"/>
      <c r="KAZ267" s="8"/>
      <c r="KBA267" s="8"/>
      <c r="KBB267" s="8"/>
      <c r="KBC267" s="8"/>
      <c r="KBD267" s="8"/>
      <c r="KBE267" s="7"/>
      <c r="KBF267" s="12"/>
      <c r="KBG267" s="8"/>
      <c r="KBH267" s="7"/>
      <c r="KBI267" s="15"/>
      <c r="KBJ267" s="15"/>
      <c r="KBK267" s="121"/>
      <c r="KBL267" s="7"/>
      <c r="KBM267" s="8"/>
      <c r="KBN267" s="8"/>
      <c r="KBO267" s="7"/>
      <c r="KBP267" s="10"/>
      <c r="KBQ267" s="13"/>
      <c r="KBR267" s="102"/>
      <c r="KBS267" s="13"/>
      <c r="KBT267" s="8"/>
      <c r="KBU267" s="8"/>
      <c r="KBV267" s="8"/>
      <c r="KBW267" s="8"/>
      <c r="KBX267" s="8"/>
      <c r="KBY267" s="8"/>
      <c r="KBZ267" s="7"/>
      <c r="KCA267" s="12"/>
      <c r="KCB267" s="8"/>
      <c r="KCC267" s="7"/>
      <c r="KCD267" s="15"/>
      <c r="KCE267" s="15"/>
      <c r="KCF267" s="121"/>
      <c r="KCG267" s="7"/>
      <c r="KCH267" s="8"/>
      <c r="KCI267" s="8"/>
      <c r="KCJ267" s="7"/>
      <c r="KCK267" s="10"/>
      <c r="KCL267" s="13"/>
      <c r="KCM267" s="102"/>
      <c r="KCN267" s="13"/>
      <c r="KCO267" s="8"/>
      <c r="KCP267" s="8"/>
      <c r="KCQ267" s="8"/>
      <c r="KCR267" s="8"/>
      <c r="KCS267" s="8"/>
      <c r="KCT267" s="8"/>
      <c r="KCU267" s="7"/>
      <c r="KCV267" s="12"/>
      <c r="KCW267" s="8"/>
      <c r="KCX267" s="7"/>
      <c r="KCY267" s="15"/>
      <c r="KCZ267" s="15"/>
      <c r="KDA267" s="121"/>
      <c r="KDB267" s="7"/>
      <c r="KDC267" s="8"/>
      <c r="KDD267" s="8"/>
      <c r="KDE267" s="7"/>
      <c r="KDF267" s="10"/>
      <c r="KDG267" s="13"/>
      <c r="KDH267" s="102"/>
      <c r="KDI267" s="13"/>
      <c r="KDJ267" s="8"/>
      <c r="KDK267" s="8"/>
      <c r="KDL267" s="8"/>
      <c r="KDM267" s="8"/>
      <c r="KDN267" s="8"/>
      <c r="KDO267" s="8"/>
      <c r="KDP267" s="7"/>
      <c r="KDQ267" s="12"/>
      <c r="KDR267" s="8"/>
      <c r="KDS267" s="7"/>
      <c r="KDT267" s="15"/>
      <c r="KDU267" s="15"/>
      <c r="KDV267" s="121"/>
      <c r="KDW267" s="7"/>
      <c r="KDX267" s="8"/>
      <c r="KDY267" s="8"/>
      <c r="KDZ267" s="7"/>
      <c r="KEA267" s="10"/>
      <c r="KEB267" s="13"/>
      <c r="KEC267" s="102"/>
      <c r="KED267" s="13"/>
      <c r="KEE267" s="8"/>
      <c r="KEF267" s="8"/>
      <c r="KEG267" s="8"/>
      <c r="KEH267" s="8"/>
      <c r="KEI267" s="8"/>
      <c r="KEJ267" s="8"/>
      <c r="KEK267" s="7"/>
      <c r="KEL267" s="12"/>
      <c r="KEM267" s="8"/>
      <c r="KEN267" s="7"/>
      <c r="KEO267" s="15"/>
      <c r="KEP267" s="15"/>
      <c r="KEQ267" s="121"/>
      <c r="KER267" s="7"/>
      <c r="KES267" s="8"/>
      <c r="KET267" s="8"/>
      <c r="KEU267" s="7"/>
      <c r="KEV267" s="10"/>
      <c r="KEW267" s="13"/>
      <c r="KEX267" s="102"/>
      <c r="KEY267" s="13"/>
      <c r="KEZ267" s="8"/>
      <c r="KFA267" s="8"/>
      <c r="KFB267" s="8"/>
      <c r="KFC267" s="8"/>
      <c r="KFD267" s="8"/>
      <c r="KFE267" s="8"/>
      <c r="KFF267" s="7"/>
      <c r="KFG267" s="12"/>
      <c r="KFH267" s="8"/>
      <c r="KFI267" s="7"/>
      <c r="KFJ267" s="15"/>
      <c r="KFK267" s="15"/>
      <c r="KFL267" s="121"/>
      <c r="KFM267" s="7"/>
      <c r="KFN267" s="8"/>
      <c r="KFO267" s="8"/>
      <c r="KFP267" s="7"/>
      <c r="KFQ267" s="10"/>
      <c r="KFR267" s="13"/>
      <c r="KFS267" s="102"/>
      <c r="KFT267" s="13"/>
      <c r="KFU267" s="8"/>
      <c r="KFV267" s="8"/>
      <c r="KFW267" s="8"/>
      <c r="KFX267" s="8"/>
      <c r="KFY267" s="8"/>
      <c r="KFZ267" s="8"/>
      <c r="KGA267" s="7"/>
      <c r="KGB267" s="12"/>
      <c r="KGC267" s="8"/>
      <c r="KGD267" s="7"/>
      <c r="KGE267" s="15"/>
      <c r="KGF267" s="15"/>
      <c r="KGG267" s="121"/>
      <c r="KGH267" s="7"/>
      <c r="KGI267" s="8"/>
      <c r="KGJ267" s="8"/>
      <c r="KGK267" s="7"/>
      <c r="KGL267" s="10"/>
      <c r="KGM267" s="13"/>
      <c r="KGN267" s="102"/>
      <c r="KGO267" s="13"/>
      <c r="KGP267" s="8"/>
      <c r="KGQ267" s="8"/>
      <c r="KGR267" s="8"/>
      <c r="KGS267" s="8"/>
      <c r="KGT267" s="8"/>
      <c r="KGU267" s="8"/>
      <c r="KGV267" s="7"/>
      <c r="KGW267" s="12"/>
      <c r="KGX267" s="8"/>
      <c r="KGY267" s="7"/>
      <c r="KGZ267" s="15"/>
      <c r="KHA267" s="15"/>
      <c r="KHB267" s="121"/>
      <c r="KHC267" s="7"/>
      <c r="KHD267" s="8"/>
      <c r="KHE267" s="8"/>
      <c r="KHF267" s="7"/>
      <c r="KHG267" s="10"/>
      <c r="KHH267" s="13"/>
      <c r="KHI267" s="102"/>
      <c r="KHJ267" s="13"/>
      <c r="KHK267" s="8"/>
      <c r="KHL267" s="8"/>
      <c r="KHM267" s="8"/>
      <c r="KHN267" s="8"/>
      <c r="KHO267" s="8"/>
      <c r="KHP267" s="8"/>
      <c r="KHQ267" s="7"/>
      <c r="KHR267" s="12"/>
      <c r="KHS267" s="8"/>
      <c r="KHT267" s="7"/>
      <c r="KHU267" s="15"/>
      <c r="KHV267" s="15"/>
      <c r="KHW267" s="121"/>
      <c r="KHX267" s="7"/>
      <c r="KHY267" s="8"/>
      <c r="KHZ267" s="8"/>
      <c r="KIA267" s="7"/>
      <c r="KIB267" s="10"/>
      <c r="KIC267" s="13"/>
      <c r="KID267" s="102"/>
      <c r="KIE267" s="13"/>
      <c r="KIF267" s="8"/>
      <c r="KIG267" s="8"/>
      <c r="KIH267" s="8"/>
      <c r="KII267" s="8"/>
      <c r="KIJ267" s="8"/>
      <c r="KIK267" s="8"/>
      <c r="KIL267" s="7"/>
      <c r="KIM267" s="12"/>
      <c r="KIN267" s="8"/>
      <c r="KIO267" s="7"/>
      <c r="KIP267" s="15"/>
      <c r="KIQ267" s="15"/>
      <c r="KIR267" s="121"/>
      <c r="KIS267" s="7"/>
      <c r="KIT267" s="8"/>
      <c r="KIU267" s="8"/>
      <c r="KIV267" s="7"/>
      <c r="KIW267" s="10"/>
      <c r="KIX267" s="13"/>
      <c r="KIY267" s="102"/>
      <c r="KIZ267" s="13"/>
      <c r="KJA267" s="8"/>
      <c r="KJB267" s="8"/>
      <c r="KJC267" s="8"/>
      <c r="KJD267" s="8"/>
      <c r="KJE267" s="8"/>
      <c r="KJF267" s="8"/>
      <c r="KJG267" s="7"/>
      <c r="KJH267" s="12"/>
      <c r="KJI267" s="8"/>
      <c r="KJJ267" s="7"/>
      <c r="KJK267" s="15"/>
      <c r="KJL267" s="15"/>
      <c r="KJM267" s="121"/>
      <c r="KJN267" s="7"/>
      <c r="KJO267" s="8"/>
      <c r="KJP267" s="8"/>
      <c r="KJQ267" s="7"/>
      <c r="KJR267" s="10"/>
      <c r="KJS267" s="13"/>
      <c r="KJT267" s="102"/>
      <c r="KJU267" s="13"/>
      <c r="KJV267" s="8"/>
      <c r="KJW267" s="8"/>
      <c r="KJX267" s="8"/>
      <c r="KJY267" s="8"/>
      <c r="KJZ267" s="8"/>
      <c r="KKA267" s="8"/>
      <c r="KKB267" s="7"/>
      <c r="KKC267" s="12"/>
      <c r="KKD267" s="8"/>
      <c r="KKE267" s="7"/>
      <c r="KKF267" s="15"/>
      <c r="KKG267" s="15"/>
      <c r="KKH267" s="121"/>
      <c r="KKI267" s="7"/>
      <c r="KKJ267" s="8"/>
      <c r="KKK267" s="8"/>
      <c r="KKL267" s="7"/>
      <c r="KKM267" s="10"/>
      <c r="KKN267" s="13"/>
      <c r="KKO267" s="102"/>
      <c r="KKP267" s="13"/>
      <c r="KKQ267" s="8"/>
      <c r="KKR267" s="8"/>
      <c r="KKS267" s="8"/>
      <c r="KKT267" s="8"/>
      <c r="KKU267" s="8"/>
      <c r="KKV267" s="8"/>
      <c r="KKW267" s="7"/>
      <c r="KKX267" s="12"/>
      <c r="KKY267" s="8"/>
      <c r="KKZ267" s="7"/>
      <c r="KLA267" s="15"/>
      <c r="KLB267" s="15"/>
      <c r="KLC267" s="121"/>
      <c r="KLD267" s="7"/>
      <c r="KLE267" s="8"/>
      <c r="KLF267" s="8"/>
      <c r="KLG267" s="7"/>
      <c r="KLH267" s="10"/>
      <c r="KLI267" s="13"/>
      <c r="KLJ267" s="102"/>
      <c r="KLK267" s="13"/>
      <c r="KLL267" s="8"/>
      <c r="KLM267" s="8"/>
      <c r="KLN267" s="8"/>
      <c r="KLO267" s="8"/>
      <c r="KLP267" s="8"/>
      <c r="KLQ267" s="8"/>
      <c r="KLR267" s="7"/>
      <c r="KLS267" s="12"/>
      <c r="KLT267" s="8"/>
      <c r="KLU267" s="7"/>
      <c r="KLV267" s="15"/>
      <c r="KLW267" s="15"/>
      <c r="KLX267" s="121"/>
      <c r="KLY267" s="7"/>
      <c r="KLZ267" s="8"/>
      <c r="KMA267" s="8"/>
      <c r="KMB267" s="7"/>
      <c r="KMC267" s="10"/>
      <c r="KMD267" s="13"/>
      <c r="KME267" s="102"/>
      <c r="KMF267" s="13"/>
      <c r="KMG267" s="8"/>
      <c r="KMH267" s="8"/>
      <c r="KMI267" s="8"/>
      <c r="KMJ267" s="8"/>
      <c r="KMK267" s="8"/>
      <c r="KML267" s="8"/>
      <c r="KMM267" s="7"/>
      <c r="KMN267" s="12"/>
      <c r="KMO267" s="8"/>
      <c r="KMP267" s="7"/>
      <c r="KMQ267" s="15"/>
      <c r="KMR267" s="15"/>
      <c r="KMS267" s="121"/>
      <c r="KMT267" s="7"/>
      <c r="KMU267" s="8"/>
      <c r="KMV267" s="8"/>
      <c r="KMW267" s="7"/>
      <c r="KMX267" s="10"/>
      <c r="KMY267" s="13"/>
      <c r="KMZ267" s="102"/>
      <c r="KNA267" s="13"/>
      <c r="KNB267" s="8"/>
      <c r="KNC267" s="8"/>
      <c r="KND267" s="8"/>
      <c r="KNE267" s="8"/>
      <c r="KNF267" s="8"/>
      <c r="KNG267" s="8"/>
      <c r="KNH267" s="7"/>
      <c r="KNI267" s="12"/>
      <c r="KNJ267" s="8"/>
      <c r="KNK267" s="7"/>
      <c r="KNL267" s="15"/>
      <c r="KNM267" s="15"/>
      <c r="KNN267" s="121"/>
      <c r="KNO267" s="7"/>
      <c r="KNP267" s="8"/>
      <c r="KNQ267" s="8"/>
      <c r="KNR267" s="7"/>
      <c r="KNS267" s="10"/>
      <c r="KNT267" s="13"/>
      <c r="KNU267" s="102"/>
      <c r="KNV267" s="13"/>
      <c r="KNW267" s="8"/>
      <c r="KNX267" s="8"/>
      <c r="KNY267" s="8"/>
      <c r="KNZ267" s="8"/>
      <c r="KOA267" s="8"/>
      <c r="KOB267" s="8"/>
      <c r="KOC267" s="7"/>
      <c r="KOD267" s="12"/>
      <c r="KOE267" s="8"/>
      <c r="KOF267" s="7"/>
      <c r="KOG267" s="15"/>
      <c r="KOH267" s="15"/>
      <c r="KOI267" s="121"/>
      <c r="KOJ267" s="7"/>
      <c r="KOK267" s="8"/>
      <c r="KOL267" s="8"/>
      <c r="KOM267" s="7"/>
      <c r="KON267" s="10"/>
      <c r="KOO267" s="13"/>
      <c r="KOP267" s="102"/>
      <c r="KOQ267" s="13"/>
      <c r="KOR267" s="8"/>
      <c r="KOS267" s="8"/>
      <c r="KOT267" s="8"/>
      <c r="KOU267" s="8"/>
      <c r="KOV267" s="8"/>
      <c r="KOW267" s="8"/>
      <c r="KOX267" s="7"/>
      <c r="KOY267" s="12"/>
      <c r="KOZ267" s="8"/>
      <c r="KPA267" s="7"/>
      <c r="KPB267" s="15"/>
      <c r="KPC267" s="15"/>
      <c r="KPD267" s="121"/>
      <c r="KPE267" s="7"/>
      <c r="KPF267" s="8"/>
      <c r="KPG267" s="8"/>
      <c r="KPH267" s="7"/>
      <c r="KPI267" s="10"/>
      <c r="KPJ267" s="13"/>
      <c r="KPK267" s="102"/>
      <c r="KPL267" s="13"/>
      <c r="KPM267" s="8"/>
      <c r="KPN267" s="8"/>
      <c r="KPO267" s="8"/>
      <c r="KPP267" s="8"/>
      <c r="KPQ267" s="8"/>
      <c r="KPR267" s="8"/>
      <c r="KPS267" s="7"/>
      <c r="KPT267" s="12"/>
      <c r="KPU267" s="8"/>
      <c r="KPV267" s="7"/>
      <c r="KPW267" s="15"/>
      <c r="KPX267" s="15"/>
      <c r="KPY267" s="121"/>
      <c r="KPZ267" s="7"/>
      <c r="KQA267" s="8"/>
      <c r="KQB267" s="8"/>
      <c r="KQC267" s="7"/>
      <c r="KQD267" s="10"/>
      <c r="KQE267" s="13"/>
      <c r="KQF267" s="102"/>
      <c r="KQG267" s="13"/>
      <c r="KQH267" s="8"/>
      <c r="KQI267" s="8"/>
      <c r="KQJ267" s="8"/>
      <c r="KQK267" s="8"/>
      <c r="KQL267" s="8"/>
      <c r="KQM267" s="8"/>
      <c r="KQN267" s="7"/>
      <c r="KQO267" s="12"/>
      <c r="KQP267" s="8"/>
      <c r="KQQ267" s="7"/>
      <c r="KQR267" s="15"/>
      <c r="KQS267" s="15"/>
      <c r="KQT267" s="121"/>
      <c r="KQU267" s="7"/>
      <c r="KQV267" s="8"/>
      <c r="KQW267" s="8"/>
      <c r="KQX267" s="7"/>
      <c r="KQY267" s="10"/>
      <c r="KQZ267" s="13"/>
      <c r="KRA267" s="102"/>
      <c r="KRB267" s="13"/>
      <c r="KRC267" s="8"/>
      <c r="KRD267" s="8"/>
      <c r="KRE267" s="8"/>
      <c r="KRF267" s="8"/>
      <c r="KRG267" s="8"/>
      <c r="KRH267" s="8"/>
      <c r="KRI267" s="7"/>
      <c r="KRJ267" s="12"/>
      <c r="KRK267" s="8"/>
      <c r="KRL267" s="7"/>
      <c r="KRM267" s="15"/>
      <c r="KRN267" s="15"/>
      <c r="KRO267" s="121"/>
      <c r="KRP267" s="7"/>
      <c r="KRQ267" s="8"/>
      <c r="KRR267" s="8"/>
      <c r="KRS267" s="7"/>
      <c r="KRT267" s="10"/>
      <c r="KRU267" s="13"/>
      <c r="KRV267" s="102"/>
      <c r="KRW267" s="13"/>
      <c r="KRX267" s="8"/>
      <c r="KRY267" s="8"/>
      <c r="KRZ267" s="8"/>
      <c r="KSA267" s="8"/>
      <c r="KSB267" s="8"/>
      <c r="KSC267" s="8"/>
      <c r="KSD267" s="7"/>
      <c r="KSE267" s="12"/>
      <c r="KSF267" s="8"/>
      <c r="KSG267" s="7"/>
      <c r="KSH267" s="15"/>
      <c r="KSI267" s="15"/>
      <c r="KSJ267" s="121"/>
      <c r="KSK267" s="7"/>
      <c r="KSL267" s="8"/>
      <c r="KSM267" s="8"/>
      <c r="KSN267" s="7"/>
      <c r="KSO267" s="10"/>
      <c r="KSP267" s="13"/>
      <c r="KSQ267" s="102"/>
      <c r="KSR267" s="13"/>
      <c r="KSS267" s="8"/>
      <c r="KST267" s="8"/>
      <c r="KSU267" s="8"/>
      <c r="KSV267" s="8"/>
      <c r="KSW267" s="8"/>
      <c r="KSX267" s="8"/>
      <c r="KSY267" s="7"/>
      <c r="KSZ267" s="12"/>
      <c r="KTA267" s="8"/>
      <c r="KTB267" s="7"/>
      <c r="KTC267" s="15"/>
      <c r="KTD267" s="15"/>
      <c r="KTE267" s="121"/>
      <c r="KTF267" s="7"/>
      <c r="KTG267" s="8"/>
      <c r="KTH267" s="8"/>
      <c r="KTI267" s="7"/>
      <c r="KTJ267" s="10"/>
      <c r="KTK267" s="13"/>
      <c r="KTL267" s="102"/>
      <c r="KTM267" s="13"/>
      <c r="KTN267" s="8"/>
      <c r="KTO267" s="8"/>
      <c r="KTP267" s="8"/>
      <c r="KTQ267" s="8"/>
      <c r="KTR267" s="8"/>
      <c r="KTS267" s="8"/>
      <c r="KTT267" s="7"/>
      <c r="KTU267" s="12"/>
      <c r="KTV267" s="8"/>
      <c r="KTW267" s="7"/>
      <c r="KTX267" s="15"/>
      <c r="KTY267" s="15"/>
      <c r="KTZ267" s="121"/>
      <c r="KUA267" s="7"/>
      <c r="KUB267" s="8"/>
      <c r="KUC267" s="8"/>
      <c r="KUD267" s="7"/>
      <c r="KUE267" s="10"/>
      <c r="KUF267" s="13"/>
      <c r="KUG267" s="102"/>
      <c r="KUH267" s="13"/>
      <c r="KUI267" s="8"/>
      <c r="KUJ267" s="8"/>
      <c r="KUK267" s="8"/>
      <c r="KUL267" s="8"/>
      <c r="KUM267" s="8"/>
      <c r="KUN267" s="8"/>
      <c r="KUO267" s="7"/>
      <c r="KUP267" s="12"/>
      <c r="KUQ267" s="8"/>
      <c r="KUR267" s="7"/>
      <c r="KUS267" s="15"/>
      <c r="KUT267" s="15"/>
      <c r="KUU267" s="121"/>
      <c r="KUV267" s="7"/>
      <c r="KUW267" s="8"/>
      <c r="KUX267" s="8"/>
      <c r="KUY267" s="7"/>
      <c r="KUZ267" s="10"/>
      <c r="KVA267" s="13"/>
      <c r="KVB267" s="102"/>
      <c r="KVC267" s="13"/>
      <c r="KVD267" s="8"/>
      <c r="KVE267" s="8"/>
      <c r="KVF267" s="8"/>
      <c r="KVG267" s="8"/>
      <c r="KVH267" s="8"/>
      <c r="KVI267" s="8"/>
      <c r="KVJ267" s="7"/>
      <c r="KVK267" s="12"/>
      <c r="KVL267" s="8"/>
      <c r="KVM267" s="7"/>
      <c r="KVN267" s="15"/>
      <c r="KVO267" s="15"/>
      <c r="KVP267" s="121"/>
      <c r="KVQ267" s="7"/>
      <c r="KVR267" s="8"/>
      <c r="KVS267" s="8"/>
      <c r="KVT267" s="7"/>
      <c r="KVU267" s="10"/>
      <c r="KVV267" s="13"/>
      <c r="KVW267" s="102"/>
      <c r="KVX267" s="13"/>
      <c r="KVY267" s="8"/>
      <c r="KVZ267" s="8"/>
      <c r="KWA267" s="8"/>
      <c r="KWB267" s="8"/>
      <c r="KWC267" s="8"/>
      <c r="KWD267" s="8"/>
      <c r="KWE267" s="7"/>
      <c r="KWF267" s="12"/>
      <c r="KWG267" s="8"/>
      <c r="KWH267" s="7"/>
      <c r="KWI267" s="15"/>
      <c r="KWJ267" s="15"/>
      <c r="KWK267" s="121"/>
      <c r="KWL267" s="7"/>
      <c r="KWM267" s="8"/>
      <c r="KWN267" s="8"/>
      <c r="KWO267" s="7"/>
      <c r="KWP267" s="10"/>
      <c r="KWQ267" s="13"/>
      <c r="KWR267" s="102"/>
      <c r="KWS267" s="13"/>
      <c r="KWT267" s="8"/>
      <c r="KWU267" s="8"/>
      <c r="KWV267" s="8"/>
      <c r="KWW267" s="8"/>
      <c r="KWX267" s="8"/>
      <c r="KWY267" s="8"/>
      <c r="KWZ267" s="7"/>
      <c r="KXA267" s="12"/>
      <c r="KXB267" s="8"/>
      <c r="KXC267" s="7"/>
      <c r="KXD267" s="15"/>
      <c r="KXE267" s="15"/>
      <c r="KXF267" s="121"/>
      <c r="KXG267" s="7"/>
      <c r="KXH267" s="8"/>
      <c r="KXI267" s="8"/>
      <c r="KXJ267" s="7"/>
      <c r="KXK267" s="10"/>
      <c r="KXL267" s="13"/>
      <c r="KXM267" s="102"/>
      <c r="KXN267" s="13"/>
      <c r="KXO267" s="8"/>
      <c r="KXP267" s="8"/>
      <c r="KXQ267" s="8"/>
      <c r="KXR267" s="8"/>
      <c r="KXS267" s="8"/>
      <c r="KXT267" s="8"/>
      <c r="KXU267" s="7"/>
      <c r="KXV267" s="12"/>
      <c r="KXW267" s="8"/>
      <c r="KXX267" s="7"/>
      <c r="KXY267" s="15"/>
      <c r="KXZ267" s="15"/>
      <c r="KYA267" s="121"/>
      <c r="KYB267" s="7"/>
      <c r="KYC267" s="8"/>
      <c r="KYD267" s="8"/>
      <c r="KYE267" s="7"/>
      <c r="KYF267" s="10"/>
      <c r="KYG267" s="13"/>
      <c r="KYH267" s="102"/>
      <c r="KYI267" s="13"/>
      <c r="KYJ267" s="8"/>
      <c r="KYK267" s="8"/>
      <c r="KYL267" s="8"/>
      <c r="KYM267" s="8"/>
      <c r="KYN267" s="8"/>
      <c r="KYO267" s="8"/>
      <c r="KYP267" s="7"/>
      <c r="KYQ267" s="12"/>
      <c r="KYR267" s="8"/>
      <c r="KYS267" s="7"/>
      <c r="KYT267" s="15"/>
      <c r="KYU267" s="15"/>
      <c r="KYV267" s="121"/>
      <c r="KYW267" s="7"/>
      <c r="KYX267" s="8"/>
      <c r="KYY267" s="8"/>
      <c r="KYZ267" s="7"/>
      <c r="KZA267" s="10"/>
      <c r="KZB267" s="13"/>
      <c r="KZC267" s="102"/>
      <c r="KZD267" s="13"/>
      <c r="KZE267" s="8"/>
      <c r="KZF267" s="8"/>
      <c r="KZG267" s="8"/>
      <c r="KZH267" s="8"/>
      <c r="KZI267" s="8"/>
      <c r="KZJ267" s="8"/>
      <c r="KZK267" s="7"/>
      <c r="KZL267" s="12"/>
      <c r="KZM267" s="8"/>
      <c r="KZN267" s="7"/>
      <c r="KZO267" s="15"/>
      <c r="KZP267" s="15"/>
      <c r="KZQ267" s="121"/>
      <c r="KZR267" s="7"/>
      <c r="KZS267" s="8"/>
      <c r="KZT267" s="8"/>
      <c r="KZU267" s="7"/>
      <c r="KZV267" s="10"/>
      <c r="KZW267" s="13"/>
      <c r="KZX267" s="102"/>
      <c r="KZY267" s="13"/>
      <c r="KZZ267" s="8"/>
      <c r="LAA267" s="8"/>
      <c r="LAB267" s="8"/>
      <c r="LAC267" s="8"/>
      <c r="LAD267" s="8"/>
      <c r="LAE267" s="8"/>
      <c r="LAF267" s="7"/>
      <c r="LAG267" s="12"/>
      <c r="LAH267" s="8"/>
      <c r="LAI267" s="7"/>
      <c r="LAJ267" s="15"/>
      <c r="LAK267" s="15"/>
      <c r="LAL267" s="121"/>
      <c r="LAM267" s="7"/>
      <c r="LAN267" s="8"/>
      <c r="LAO267" s="8"/>
      <c r="LAP267" s="7"/>
      <c r="LAQ267" s="10"/>
      <c r="LAR267" s="13"/>
      <c r="LAS267" s="102"/>
      <c r="LAT267" s="13"/>
      <c r="LAU267" s="8"/>
      <c r="LAV267" s="8"/>
      <c r="LAW267" s="8"/>
      <c r="LAX267" s="8"/>
      <c r="LAY267" s="8"/>
      <c r="LAZ267" s="8"/>
      <c r="LBA267" s="7"/>
      <c r="LBB267" s="12"/>
      <c r="LBC267" s="8"/>
      <c r="LBD267" s="7"/>
      <c r="LBE267" s="15"/>
      <c r="LBF267" s="15"/>
      <c r="LBG267" s="121"/>
      <c r="LBH267" s="7"/>
      <c r="LBI267" s="8"/>
      <c r="LBJ267" s="8"/>
      <c r="LBK267" s="7"/>
      <c r="LBL267" s="10"/>
      <c r="LBM267" s="13"/>
      <c r="LBN267" s="102"/>
      <c r="LBO267" s="13"/>
      <c r="LBP267" s="8"/>
      <c r="LBQ267" s="8"/>
      <c r="LBR267" s="8"/>
      <c r="LBS267" s="8"/>
      <c r="LBT267" s="8"/>
      <c r="LBU267" s="8"/>
      <c r="LBV267" s="7"/>
      <c r="LBW267" s="12"/>
      <c r="LBX267" s="8"/>
      <c r="LBY267" s="7"/>
      <c r="LBZ267" s="15"/>
      <c r="LCA267" s="15"/>
      <c r="LCB267" s="121"/>
      <c r="LCC267" s="7"/>
      <c r="LCD267" s="8"/>
      <c r="LCE267" s="8"/>
      <c r="LCF267" s="7"/>
      <c r="LCG267" s="10"/>
      <c r="LCH267" s="13"/>
      <c r="LCI267" s="102"/>
      <c r="LCJ267" s="13"/>
      <c r="LCK267" s="8"/>
      <c r="LCL267" s="8"/>
      <c r="LCM267" s="8"/>
      <c r="LCN267" s="8"/>
      <c r="LCO267" s="8"/>
      <c r="LCP267" s="8"/>
      <c r="LCQ267" s="7"/>
      <c r="LCR267" s="12"/>
      <c r="LCS267" s="8"/>
      <c r="LCT267" s="7"/>
      <c r="LCU267" s="15"/>
      <c r="LCV267" s="15"/>
      <c r="LCW267" s="121"/>
      <c r="LCX267" s="7"/>
      <c r="LCY267" s="8"/>
      <c r="LCZ267" s="8"/>
      <c r="LDA267" s="7"/>
      <c r="LDB267" s="10"/>
      <c r="LDC267" s="13"/>
      <c r="LDD267" s="102"/>
      <c r="LDE267" s="13"/>
      <c r="LDF267" s="8"/>
      <c r="LDG267" s="8"/>
      <c r="LDH267" s="8"/>
      <c r="LDI267" s="8"/>
      <c r="LDJ267" s="8"/>
      <c r="LDK267" s="8"/>
      <c r="LDL267" s="7"/>
      <c r="LDM267" s="12"/>
      <c r="LDN267" s="8"/>
      <c r="LDO267" s="7"/>
      <c r="LDP267" s="15"/>
      <c r="LDQ267" s="15"/>
      <c r="LDR267" s="121"/>
      <c r="LDS267" s="7"/>
      <c r="LDT267" s="8"/>
      <c r="LDU267" s="8"/>
      <c r="LDV267" s="7"/>
      <c r="LDW267" s="10"/>
      <c r="LDX267" s="13"/>
      <c r="LDY267" s="102"/>
      <c r="LDZ267" s="13"/>
      <c r="LEA267" s="8"/>
      <c r="LEB267" s="8"/>
      <c r="LEC267" s="8"/>
      <c r="LED267" s="8"/>
      <c r="LEE267" s="8"/>
      <c r="LEF267" s="8"/>
      <c r="LEG267" s="7"/>
      <c r="LEH267" s="12"/>
      <c r="LEI267" s="8"/>
      <c r="LEJ267" s="7"/>
      <c r="LEK267" s="15"/>
      <c r="LEL267" s="15"/>
      <c r="LEM267" s="121"/>
      <c r="LEN267" s="7"/>
      <c r="LEO267" s="8"/>
      <c r="LEP267" s="8"/>
      <c r="LEQ267" s="7"/>
      <c r="LER267" s="10"/>
      <c r="LES267" s="13"/>
      <c r="LET267" s="102"/>
      <c r="LEU267" s="13"/>
      <c r="LEV267" s="8"/>
      <c r="LEW267" s="8"/>
      <c r="LEX267" s="8"/>
      <c r="LEY267" s="8"/>
      <c r="LEZ267" s="8"/>
      <c r="LFA267" s="8"/>
      <c r="LFB267" s="7"/>
      <c r="LFC267" s="12"/>
      <c r="LFD267" s="8"/>
      <c r="LFE267" s="7"/>
      <c r="LFF267" s="15"/>
      <c r="LFG267" s="15"/>
      <c r="LFH267" s="121"/>
      <c r="LFI267" s="7"/>
      <c r="LFJ267" s="8"/>
      <c r="LFK267" s="8"/>
      <c r="LFL267" s="7"/>
      <c r="LFM267" s="10"/>
      <c r="LFN267" s="13"/>
      <c r="LFO267" s="102"/>
      <c r="LFP267" s="13"/>
      <c r="LFQ267" s="8"/>
      <c r="LFR267" s="8"/>
      <c r="LFS267" s="8"/>
      <c r="LFT267" s="8"/>
      <c r="LFU267" s="8"/>
      <c r="LFV267" s="8"/>
      <c r="LFW267" s="7"/>
      <c r="LFX267" s="12"/>
      <c r="LFY267" s="8"/>
      <c r="LFZ267" s="7"/>
      <c r="LGA267" s="15"/>
      <c r="LGB267" s="15"/>
      <c r="LGC267" s="121"/>
      <c r="LGD267" s="7"/>
      <c r="LGE267" s="8"/>
      <c r="LGF267" s="8"/>
      <c r="LGG267" s="7"/>
      <c r="LGH267" s="10"/>
      <c r="LGI267" s="13"/>
      <c r="LGJ267" s="102"/>
      <c r="LGK267" s="13"/>
      <c r="LGL267" s="8"/>
      <c r="LGM267" s="8"/>
      <c r="LGN267" s="8"/>
      <c r="LGO267" s="8"/>
      <c r="LGP267" s="8"/>
      <c r="LGQ267" s="8"/>
      <c r="LGR267" s="7"/>
      <c r="LGS267" s="12"/>
      <c r="LGT267" s="8"/>
      <c r="LGU267" s="7"/>
      <c r="LGV267" s="15"/>
      <c r="LGW267" s="15"/>
      <c r="LGX267" s="121"/>
      <c r="LGY267" s="7"/>
      <c r="LGZ267" s="8"/>
      <c r="LHA267" s="8"/>
      <c r="LHB267" s="7"/>
      <c r="LHC267" s="10"/>
      <c r="LHD267" s="13"/>
      <c r="LHE267" s="102"/>
      <c r="LHF267" s="13"/>
      <c r="LHG267" s="8"/>
      <c r="LHH267" s="8"/>
      <c r="LHI267" s="8"/>
      <c r="LHJ267" s="8"/>
      <c r="LHK267" s="8"/>
      <c r="LHL267" s="8"/>
      <c r="LHM267" s="7"/>
      <c r="LHN267" s="12"/>
      <c r="LHO267" s="8"/>
      <c r="LHP267" s="7"/>
      <c r="LHQ267" s="15"/>
      <c r="LHR267" s="15"/>
      <c r="LHS267" s="121"/>
      <c r="LHT267" s="7"/>
      <c r="LHU267" s="8"/>
      <c r="LHV267" s="8"/>
      <c r="LHW267" s="7"/>
      <c r="LHX267" s="10"/>
      <c r="LHY267" s="13"/>
      <c r="LHZ267" s="102"/>
      <c r="LIA267" s="13"/>
      <c r="LIB267" s="8"/>
      <c r="LIC267" s="8"/>
      <c r="LID267" s="8"/>
      <c r="LIE267" s="8"/>
      <c r="LIF267" s="8"/>
      <c r="LIG267" s="8"/>
      <c r="LIH267" s="7"/>
      <c r="LII267" s="12"/>
      <c r="LIJ267" s="8"/>
      <c r="LIK267" s="7"/>
      <c r="LIL267" s="15"/>
      <c r="LIM267" s="15"/>
      <c r="LIN267" s="121"/>
      <c r="LIO267" s="7"/>
      <c r="LIP267" s="8"/>
      <c r="LIQ267" s="8"/>
      <c r="LIR267" s="7"/>
      <c r="LIS267" s="10"/>
      <c r="LIT267" s="13"/>
      <c r="LIU267" s="102"/>
      <c r="LIV267" s="13"/>
      <c r="LIW267" s="8"/>
      <c r="LIX267" s="8"/>
      <c r="LIY267" s="8"/>
      <c r="LIZ267" s="8"/>
      <c r="LJA267" s="8"/>
      <c r="LJB267" s="8"/>
      <c r="LJC267" s="7"/>
      <c r="LJD267" s="12"/>
      <c r="LJE267" s="8"/>
      <c r="LJF267" s="7"/>
      <c r="LJG267" s="15"/>
      <c r="LJH267" s="15"/>
      <c r="LJI267" s="121"/>
      <c r="LJJ267" s="7"/>
      <c r="LJK267" s="8"/>
      <c r="LJL267" s="8"/>
      <c r="LJM267" s="7"/>
      <c r="LJN267" s="10"/>
      <c r="LJO267" s="13"/>
      <c r="LJP267" s="102"/>
      <c r="LJQ267" s="13"/>
      <c r="LJR267" s="8"/>
      <c r="LJS267" s="8"/>
      <c r="LJT267" s="8"/>
      <c r="LJU267" s="8"/>
      <c r="LJV267" s="8"/>
      <c r="LJW267" s="8"/>
      <c r="LJX267" s="7"/>
      <c r="LJY267" s="12"/>
      <c r="LJZ267" s="8"/>
      <c r="LKA267" s="7"/>
      <c r="LKB267" s="15"/>
      <c r="LKC267" s="15"/>
      <c r="LKD267" s="121"/>
      <c r="LKE267" s="7"/>
      <c r="LKF267" s="8"/>
      <c r="LKG267" s="8"/>
      <c r="LKH267" s="7"/>
      <c r="LKI267" s="10"/>
      <c r="LKJ267" s="13"/>
      <c r="LKK267" s="102"/>
      <c r="LKL267" s="13"/>
      <c r="LKM267" s="8"/>
      <c r="LKN267" s="8"/>
      <c r="LKO267" s="8"/>
      <c r="LKP267" s="8"/>
      <c r="LKQ267" s="8"/>
      <c r="LKR267" s="8"/>
      <c r="LKS267" s="7"/>
      <c r="LKT267" s="12"/>
      <c r="LKU267" s="8"/>
      <c r="LKV267" s="7"/>
      <c r="LKW267" s="15"/>
      <c r="LKX267" s="15"/>
      <c r="LKY267" s="121"/>
      <c r="LKZ267" s="7"/>
      <c r="LLA267" s="8"/>
      <c r="LLB267" s="8"/>
      <c r="LLC267" s="7"/>
      <c r="LLD267" s="10"/>
      <c r="LLE267" s="13"/>
      <c r="LLF267" s="102"/>
      <c r="LLG267" s="13"/>
      <c r="LLH267" s="8"/>
      <c r="LLI267" s="8"/>
      <c r="LLJ267" s="8"/>
      <c r="LLK267" s="8"/>
      <c r="LLL267" s="8"/>
      <c r="LLM267" s="8"/>
      <c r="LLN267" s="7"/>
      <c r="LLO267" s="12"/>
      <c r="LLP267" s="8"/>
      <c r="LLQ267" s="7"/>
      <c r="LLR267" s="15"/>
      <c r="LLS267" s="15"/>
      <c r="LLT267" s="121"/>
      <c r="LLU267" s="7"/>
      <c r="LLV267" s="8"/>
      <c r="LLW267" s="8"/>
      <c r="LLX267" s="7"/>
      <c r="LLY267" s="10"/>
      <c r="LLZ267" s="13"/>
      <c r="LMA267" s="102"/>
      <c r="LMB267" s="13"/>
      <c r="LMC267" s="8"/>
      <c r="LMD267" s="8"/>
      <c r="LME267" s="8"/>
      <c r="LMF267" s="8"/>
      <c r="LMG267" s="8"/>
      <c r="LMH267" s="8"/>
      <c r="LMI267" s="7"/>
      <c r="LMJ267" s="12"/>
      <c r="LMK267" s="8"/>
      <c r="LML267" s="7"/>
      <c r="LMM267" s="15"/>
      <c r="LMN267" s="15"/>
      <c r="LMO267" s="121"/>
      <c r="LMP267" s="7"/>
      <c r="LMQ267" s="8"/>
      <c r="LMR267" s="8"/>
      <c r="LMS267" s="7"/>
      <c r="LMT267" s="10"/>
      <c r="LMU267" s="13"/>
      <c r="LMV267" s="102"/>
      <c r="LMW267" s="13"/>
      <c r="LMX267" s="8"/>
      <c r="LMY267" s="8"/>
      <c r="LMZ267" s="8"/>
      <c r="LNA267" s="8"/>
      <c r="LNB267" s="8"/>
      <c r="LNC267" s="8"/>
      <c r="LND267" s="7"/>
      <c r="LNE267" s="12"/>
      <c r="LNF267" s="8"/>
      <c r="LNG267" s="7"/>
      <c r="LNH267" s="15"/>
      <c r="LNI267" s="15"/>
      <c r="LNJ267" s="121"/>
      <c r="LNK267" s="7"/>
      <c r="LNL267" s="8"/>
      <c r="LNM267" s="8"/>
      <c r="LNN267" s="7"/>
      <c r="LNO267" s="10"/>
      <c r="LNP267" s="13"/>
      <c r="LNQ267" s="102"/>
      <c r="LNR267" s="13"/>
      <c r="LNS267" s="8"/>
      <c r="LNT267" s="8"/>
      <c r="LNU267" s="8"/>
      <c r="LNV267" s="8"/>
      <c r="LNW267" s="8"/>
      <c r="LNX267" s="8"/>
      <c r="LNY267" s="7"/>
      <c r="LNZ267" s="12"/>
      <c r="LOA267" s="8"/>
      <c r="LOB267" s="7"/>
      <c r="LOC267" s="15"/>
      <c r="LOD267" s="15"/>
      <c r="LOE267" s="121"/>
      <c r="LOF267" s="7"/>
      <c r="LOG267" s="8"/>
      <c r="LOH267" s="8"/>
      <c r="LOI267" s="7"/>
      <c r="LOJ267" s="10"/>
      <c r="LOK267" s="13"/>
      <c r="LOL267" s="102"/>
      <c r="LOM267" s="13"/>
      <c r="LON267" s="8"/>
      <c r="LOO267" s="8"/>
      <c r="LOP267" s="8"/>
      <c r="LOQ267" s="8"/>
      <c r="LOR267" s="8"/>
      <c r="LOS267" s="8"/>
      <c r="LOT267" s="7"/>
      <c r="LOU267" s="12"/>
      <c r="LOV267" s="8"/>
      <c r="LOW267" s="7"/>
      <c r="LOX267" s="15"/>
      <c r="LOY267" s="15"/>
      <c r="LOZ267" s="121"/>
      <c r="LPA267" s="7"/>
      <c r="LPB267" s="8"/>
      <c r="LPC267" s="8"/>
      <c r="LPD267" s="7"/>
      <c r="LPE267" s="10"/>
      <c r="LPF267" s="13"/>
      <c r="LPG267" s="102"/>
      <c r="LPH267" s="13"/>
      <c r="LPI267" s="8"/>
      <c r="LPJ267" s="8"/>
      <c r="LPK267" s="8"/>
      <c r="LPL267" s="8"/>
      <c r="LPM267" s="8"/>
      <c r="LPN267" s="8"/>
      <c r="LPO267" s="7"/>
      <c r="LPP267" s="12"/>
      <c r="LPQ267" s="8"/>
      <c r="LPR267" s="7"/>
      <c r="LPS267" s="15"/>
      <c r="LPT267" s="15"/>
      <c r="LPU267" s="121"/>
      <c r="LPV267" s="7"/>
      <c r="LPW267" s="8"/>
      <c r="LPX267" s="8"/>
      <c r="LPY267" s="7"/>
      <c r="LPZ267" s="10"/>
      <c r="LQA267" s="13"/>
      <c r="LQB267" s="102"/>
      <c r="LQC267" s="13"/>
      <c r="LQD267" s="8"/>
      <c r="LQE267" s="8"/>
      <c r="LQF267" s="8"/>
      <c r="LQG267" s="8"/>
      <c r="LQH267" s="8"/>
      <c r="LQI267" s="8"/>
      <c r="LQJ267" s="7"/>
      <c r="LQK267" s="12"/>
      <c r="LQL267" s="8"/>
      <c r="LQM267" s="7"/>
      <c r="LQN267" s="15"/>
      <c r="LQO267" s="15"/>
      <c r="LQP267" s="121"/>
      <c r="LQQ267" s="7"/>
      <c r="LQR267" s="8"/>
      <c r="LQS267" s="8"/>
      <c r="LQT267" s="7"/>
      <c r="LQU267" s="10"/>
      <c r="LQV267" s="13"/>
      <c r="LQW267" s="102"/>
      <c r="LQX267" s="13"/>
      <c r="LQY267" s="8"/>
      <c r="LQZ267" s="8"/>
      <c r="LRA267" s="8"/>
      <c r="LRB267" s="8"/>
      <c r="LRC267" s="8"/>
      <c r="LRD267" s="8"/>
      <c r="LRE267" s="7"/>
      <c r="LRF267" s="12"/>
      <c r="LRG267" s="8"/>
      <c r="LRH267" s="7"/>
      <c r="LRI267" s="15"/>
      <c r="LRJ267" s="15"/>
      <c r="LRK267" s="121"/>
      <c r="LRL267" s="7"/>
      <c r="LRM267" s="8"/>
      <c r="LRN267" s="8"/>
      <c r="LRO267" s="7"/>
      <c r="LRP267" s="10"/>
      <c r="LRQ267" s="13"/>
      <c r="LRR267" s="102"/>
      <c r="LRS267" s="13"/>
      <c r="LRT267" s="8"/>
      <c r="LRU267" s="8"/>
      <c r="LRV267" s="8"/>
      <c r="LRW267" s="8"/>
      <c r="LRX267" s="8"/>
      <c r="LRY267" s="8"/>
      <c r="LRZ267" s="7"/>
      <c r="LSA267" s="12"/>
      <c r="LSB267" s="8"/>
      <c r="LSC267" s="7"/>
      <c r="LSD267" s="15"/>
      <c r="LSE267" s="15"/>
      <c r="LSF267" s="121"/>
      <c r="LSG267" s="7"/>
      <c r="LSH267" s="8"/>
      <c r="LSI267" s="8"/>
      <c r="LSJ267" s="7"/>
      <c r="LSK267" s="10"/>
      <c r="LSL267" s="13"/>
      <c r="LSM267" s="102"/>
      <c r="LSN267" s="13"/>
      <c r="LSO267" s="8"/>
      <c r="LSP267" s="8"/>
      <c r="LSQ267" s="8"/>
      <c r="LSR267" s="8"/>
      <c r="LSS267" s="8"/>
      <c r="LST267" s="8"/>
      <c r="LSU267" s="7"/>
      <c r="LSV267" s="12"/>
      <c r="LSW267" s="8"/>
      <c r="LSX267" s="7"/>
      <c r="LSY267" s="15"/>
      <c r="LSZ267" s="15"/>
      <c r="LTA267" s="121"/>
      <c r="LTB267" s="7"/>
      <c r="LTC267" s="8"/>
      <c r="LTD267" s="8"/>
      <c r="LTE267" s="7"/>
      <c r="LTF267" s="10"/>
      <c r="LTG267" s="13"/>
      <c r="LTH267" s="102"/>
      <c r="LTI267" s="13"/>
      <c r="LTJ267" s="8"/>
      <c r="LTK267" s="8"/>
      <c r="LTL267" s="8"/>
      <c r="LTM267" s="8"/>
      <c r="LTN267" s="8"/>
      <c r="LTO267" s="8"/>
      <c r="LTP267" s="7"/>
      <c r="LTQ267" s="12"/>
      <c r="LTR267" s="8"/>
      <c r="LTS267" s="7"/>
      <c r="LTT267" s="15"/>
      <c r="LTU267" s="15"/>
      <c r="LTV267" s="121"/>
      <c r="LTW267" s="7"/>
      <c r="LTX267" s="8"/>
      <c r="LTY267" s="8"/>
      <c r="LTZ267" s="7"/>
      <c r="LUA267" s="10"/>
      <c r="LUB267" s="13"/>
      <c r="LUC267" s="102"/>
      <c r="LUD267" s="13"/>
      <c r="LUE267" s="8"/>
      <c r="LUF267" s="8"/>
      <c r="LUG267" s="8"/>
      <c r="LUH267" s="8"/>
      <c r="LUI267" s="8"/>
      <c r="LUJ267" s="8"/>
      <c r="LUK267" s="7"/>
      <c r="LUL267" s="12"/>
      <c r="LUM267" s="8"/>
      <c r="LUN267" s="7"/>
      <c r="LUO267" s="15"/>
      <c r="LUP267" s="15"/>
      <c r="LUQ267" s="121"/>
      <c r="LUR267" s="7"/>
      <c r="LUS267" s="8"/>
      <c r="LUT267" s="8"/>
      <c r="LUU267" s="7"/>
      <c r="LUV267" s="10"/>
      <c r="LUW267" s="13"/>
      <c r="LUX267" s="102"/>
      <c r="LUY267" s="13"/>
      <c r="LUZ267" s="8"/>
      <c r="LVA267" s="8"/>
      <c r="LVB267" s="8"/>
      <c r="LVC267" s="8"/>
      <c r="LVD267" s="8"/>
      <c r="LVE267" s="8"/>
      <c r="LVF267" s="7"/>
      <c r="LVG267" s="12"/>
      <c r="LVH267" s="8"/>
      <c r="LVI267" s="7"/>
      <c r="LVJ267" s="15"/>
      <c r="LVK267" s="15"/>
      <c r="LVL267" s="121"/>
      <c r="LVM267" s="7"/>
      <c r="LVN267" s="8"/>
      <c r="LVO267" s="8"/>
      <c r="LVP267" s="7"/>
      <c r="LVQ267" s="10"/>
      <c r="LVR267" s="13"/>
      <c r="LVS267" s="102"/>
      <c r="LVT267" s="13"/>
      <c r="LVU267" s="8"/>
      <c r="LVV267" s="8"/>
      <c r="LVW267" s="8"/>
      <c r="LVX267" s="8"/>
      <c r="LVY267" s="8"/>
      <c r="LVZ267" s="8"/>
      <c r="LWA267" s="7"/>
      <c r="LWB267" s="12"/>
      <c r="LWC267" s="8"/>
      <c r="LWD267" s="7"/>
      <c r="LWE267" s="15"/>
      <c r="LWF267" s="15"/>
      <c r="LWG267" s="121"/>
      <c r="LWH267" s="7"/>
      <c r="LWI267" s="8"/>
      <c r="LWJ267" s="8"/>
      <c r="LWK267" s="7"/>
      <c r="LWL267" s="10"/>
      <c r="LWM267" s="13"/>
      <c r="LWN267" s="102"/>
      <c r="LWO267" s="13"/>
      <c r="LWP267" s="8"/>
      <c r="LWQ267" s="8"/>
      <c r="LWR267" s="8"/>
      <c r="LWS267" s="8"/>
      <c r="LWT267" s="8"/>
      <c r="LWU267" s="8"/>
      <c r="LWV267" s="7"/>
      <c r="LWW267" s="12"/>
      <c r="LWX267" s="8"/>
      <c r="LWY267" s="7"/>
      <c r="LWZ267" s="15"/>
      <c r="LXA267" s="15"/>
      <c r="LXB267" s="121"/>
      <c r="LXC267" s="7"/>
      <c r="LXD267" s="8"/>
      <c r="LXE267" s="8"/>
      <c r="LXF267" s="7"/>
      <c r="LXG267" s="10"/>
      <c r="LXH267" s="13"/>
      <c r="LXI267" s="102"/>
      <c r="LXJ267" s="13"/>
      <c r="LXK267" s="8"/>
      <c r="LXL267" s="8"/>
      <c r="LXM267" s="8"/>
      <c r="LXN267" s="8"/>
      <c r="LXO267" s="8"/>
      <c r="LXP267" s="8"/>
      <c r="LXQ267" s="7"/>
      <c r="LXR267" s="12"/>
      <c r="LXS267" s="8"/>
      <c r="LXT267" s="7"/>
      <c r="LXU267" s="15"/>
      <c r="LXV267" s="15"/>
      <c r="LXW267" s="121"/>
      <c r="LXX267" s="7"/>
      <c r="LXY267" s="8"/>
      <c r="LXZ267" s="8"/>
      <c r="LYA267" s="7"/>
      <c r="LYB267" s="10"/>
      <c r="LYC267" s="13"/>
      <c r="LYD267" s="102"/>
      <c r="LYE267" s="13"/>
      <c r="LYF267" s="8"/>
      <c r="LYG267" s="8"/>
      <c r="LYH267" s="8"/>
      <c r="LYI267" s="8"/>
      <c r="LYJ267" s="8"/>
      <c r="LYK267" s="8"/>
      <c r="LYL267" s="7"/>
      <c r="LYM267" s="12"/>
      <c r="LYN267" s="8"/>
      <c r="LYO267" s="7"/>
      <c r="LYP267" s="15"/>
      <c r="LYQ267" s="15"/>
      <c r="LYR267" s="121"/>
      <c r="LYS267" s="7"/>
      <c r="LYT267" s="8"/>
      <c r="LYU267" s="8"/>
      <c r="LYV267" s="7"/>
      <c r="LYW267" s="10"/>
      <c r="LYX267" s="13"/>
      <c r="LYY267" s="102"/>
      <c r="LYZ267" s="13"/>
      <c r="LZA267" s="8"/>
      <c r="LZB267" s="8"/>
      <c r="LZC267" s="8"/>
      <c r="LZD267" s="8"/>
      <c r="LZE267" s="8"/>
      <c r="LZF267" s="8"/>
      <c r="LZG267" s="7"/>
      <c r="LZH267" s="12"/>
      <c r="LZI267" s="8"/>
      <c r="LZJ267" s="7"/>
      <c r="LZK267" s="15"/>
      <c r="LZL267" s="15"/>
      <c r="LZM267" s="121"/>
      <c r="LZN267" s="7"/>
      <c r="LZO267" s="8"/>
      <c r="LZP267" s="8"/>
      <c r="LZQ267" s="7"/>
      <c r="LZR267" s="10"/>
      <c r="LZS267" s="13"/>
      <c r="LZT267" s="102"/>
      <c r="LZU267" s="13"/>
      <c r="LZV267" s="8"/>
      <c r="LZW267" s="8"/>
      <c r="LZX267" s="8"/>
      <c r="LZY267" s="8"/>
      <c r="LZZ267" s="8"/>
      <c r="MAA267" s="8"/>
      <c r="MAB267" s="7"/>
      <c r="MAC267" s="12"/>
      <c r="MAD267" s="8"/>
      <c r="MAE267" s="7"/>
      <c r="MAF267" s="15"/>
      <c r="MAG267" s="15"/>
      <c r="MAH267" s="121"/>
      <c r="MAI267" s="7"/>
      <c r="MAJ267" s="8"/>
      <c r="MAK267" s="8"/>
      <c r="MAL267" s="7"/>
      <c r="MAM267" s="10"/>
      <c r="MAN267" s="13"/>
      <c r="MAO267" s="102"/>
      <c r="MAP267" s="13"/>
      <c r="MAQ267" s="8"/>
      <c r="MAR267" s="8"/>
      <c r="MAS267" s="8"/>
      <c r="MAT267" s="8"/>
      <c r="MAU267" s="8"/>
      <c r="MAV267" s="8"/>
      <c r="MAW267" s="7"/>
      <c r="MAX267" s="12"/>
      <c r="MAY267" s="8"/>
      <c r="MAZ267" s="7"/>
      <c r="MBA267" s="15"/>
      <c r="MBB267" s="15"/>
      <c r="MBC267" s="121"/>
      <c r="MBD267" s="7"/>
      <c r="MBE267" s="8"/>
      <c r="MBF267" s="8"/>
      <c r="MBG267" s="7"/>
      <c r="MBH267" s="10"/>
      <c r="MBI267" s="13"/>
      <c r="MBJ267" s="102"/>
      <c r="MBK267" s="13"/>
      <c r="MBL267" s="8"/>
      <c r="MBM267" s="8"/>
      <c r="MBN267" s="8"/>
      <c r="MBO267" s="8"/>
      <c r="MBP267" s="8"/>
      <c r="MBQ267" s="8"/>
      <c r="MBR267" s="7"/>
      <c r="MBS267" s="12"/>
      <c r="MBT267" s="8"/>
      <c r="MBU267" s="7"/>
      <c r="MBV267" s="15"/>
      <c r="MBW267" s="15"/>
      <c r="MBX267" s="121"/>
      <c r="MBY267" s="7"/>
      <c r="MBZ267" s="8"/>
      <c r="MCA267" s="8"/>
      <c r="MCB267" s="7"/>
      <c r="MCC267" s="10"/>
      <c r="MCD267" s="13"/>
      <c r="MCE267" s="102"/>
      <c r="MCF267" s="13"/>
      <c r="MCG267" s="8"/>
      <c r="MCH267" s="8"/>
      <c r="MCI267" s="8"/>
      <c r="MCJ267" s="8"/>
      <c r="MCK267" s="8"/>
      <c r="MCL267" s="8"/>
      <c r="MCM267" s="7"/>
      <c r="MCN267" s="12"/>
      <c r="MCO267" s="8"/>
      <c r="MCP267" s="7"/>
      <c r="MCQ267" s="15"/>
      <c r="MCR267" s="15"/>
      <c r="MCS267" s="121"/>
      <c r="MCT267" s="7"/>
      <c r="MCU267" s="8"/>
      <c r="MCV267" s="8"/>
      <c r="MCW267" s="7"/>
      <c r="MCX267" s="10"/>
      <c r="MCY267" s="13"/>
      <c r="MCZ267" s="102"/>
      <c r="MDA267" s="13"/>
      <c r="MDB267" s="8"/>
      <c r="MDC267" s="8"/>
      <c r="MDD267" s="8"/>
      <c r="MDE267" s="8"/>
      <c r="MDF267" s="8"/>
      <c r="MDG267" s="8"/>
      <c r="MDH267" s="7"/>
      <c r="MDI267" s="12"/>
      <c r="MDJ267" s="8"/>
      <c r="MDK267" s="7"/>
      <c r="MDL267" s="15"/>
      <c r="MDM267" s="15"/>
      <c r="MDN267" s="121"/>
      <c r="MDO267" s="7"/>
      <c r="MDP267" s="8"/>
      <c r="MDQ267" s="8"/>
      <c r="MDR267" s="7"/>
      <c r="MDS267" s="10"/>
      <c r="MDT267" s="13"/>
      <c r="MDU267" s="102"/>
      <c r="MDV267" s="13"/>
      <c r="MDW267" s="8"/>
      <c r="MDX267" s="8"/>
      <c r="MDY267" s="8"/>
      <c r="MDZ267" s="8"/>
      <c r="MEA267" s="8"/>
      <c r="MEB267" s="8"/>
      <c r="MEC267" s="7"/>
      <c r="MED267" s="12"/>
      <c r="MEE267" s="8"/>
      <c r="MEF267" s="7"/>
      <c r="MEG267" s="15"/>
      <c r="MEH267" s="15"/>
      <c r="MEI267" s="121"/>
      <c r="MEJ267" s="7"/>
      <c r="MEK267" s="8"/>
      <c r="MEL267" s="8"/>
      <c r="MEM267" s="7"/>
      <c r="MEN267" s="10"/>
      <c r="MEO267" s="13"/>
      <c r="MEP267" s="102"/>
      <c r="MEQ267" s="13"/>
      <c r="MER267" s="8"/>
      <c r="MES267" s="8"/>
      <c r="MET267" s="8"/>
      <c r="MEU267" s="8"/>
      <c r="MEV267" s="8"/>
      <c r="MEW267" s="8"/>
      <c r="MEX267" s="7"/>
      <c r="MEY267" s="12"/>
      <c r="MEZ267" s="8"/>
      <c r="MFA267" s="7"/>
      <c r="MFB267" s="15"/>
      <c r="MFC267" s="15"/>
      <c r="MFD267" s="121"/>
      <c r="MFE267" s="7"/>
      <c r="MFF267" s="8"/>
      <c r="MFG267" s="8"/>
      <c r="MFH267" s="7"/>
      <c r="MFI267" s="10"/>
      <c r="MFJ267" s="13"/>
      <c r="MFK267" s="102"/>
      <c r="MFL267" s="13"/>
      <c r="MFM267" s="8"/>
      <c r="MFN267" s="8"/>
      <c r="MFO267" s="8"/>
      <c r="MFP267" s="8"/>
      <c r="MFQ267" s="8"/>
      <c r="MFR267" s="8"/>
      <c r="MFS267" s="7"/>
      <c r="MFT267" s="12"/>
      <c r="MFU267" s="8"/>
      <c r="MFV267" s="7"/>
      <c r="MFW267" s="15"/>
      <c r="MFX267" s="15"/>
      <c r="MFY267" s="121"/>
      <c r="MFZ267" s="7"/>
      <c r="MGA267" s="8"/>
      <c r="MGB267" s="8"/>
      <c r="MGC267" s="7"/>
      <c r="MGD267" s="10"/>
      <c r="MGE267" s="13"/>
      <c r="MGF267" s="102"/>
      <c r="MGG267" s="13"/>
      <c r="MGH267" s="8"/>
      <c r="MGI267" s="8"/>
      <c r="MGJ267" s="8"/>
      <c r="MGK267" s="8"/>
      <c r="MGL267" s="8"/>
      <c r="MGM267" s="8"/>
      <c r="MGN267" s="7"/>
      <c r="MGO267" s="12"/>
      <c r="MGP267" s="8"/>
      <c r="MGQ267" s="7"/>
      <c r="MGR267" s="15"/>
      <c r="MGS267" s="15"/>
      <c r="MGT267" s="121"/>
      <c r="MGU267" s="7"/>
      <c r="MGV267" s="8"/>
      <c r="MGW267" s="8"/>
      <c r="MGX267" s="7"/>
      <c r="MGY267" s="10"/>
      <c r="MGZ267" s="13"/>
      <c r="MHA267" s="102"/>
      <c r="MHB267" s="13"/>
      <c r="MHC267" s="8"/>
      <c r="MHD267" s="8"/>
      <c r="MHE267" s="8"/>
      <c r="MHF267" s="8"/>
      <c r="MHG267" s="8"/>
      <c r="MHH267" s="8"/>
      <c r="MHI267" s="7"/>
      <c r="MHJ267" s="12"/>
      <c r="MHK267" s="8"/>
      <c r="MHL267" s="7"/>
      <c r="MHM267" s="15"/>
      <c r="MHN267" s="15"/>
      <c r="MHO267" s="121"/>
      <c r="MHP267" s="7"/>
      <c r="MHQ267" s="8"/>
      <c r="MHR267" s="8"/>
      <c r="MHS267" s="7"/>
      <c r="MHT267" s="10"/>
      <c r="MHU267" s="13"/>
      <c r="MHV267" s="102"/>
      <c r="MHW267" s="13"/>
      <c r="MHX267" s="8"/>
      <c r="MHY267" s="8"/>
      <c r="MHZ267" s="8"/>
      <c r="MIA267" s="8"/>
      <c r="MIB267" s="8"/>
      <c r="MIC267" s="8"/>
      <c r="MID267" s="7"/>
      <c r="MIE267" s="12"/>
      <c r="MIF267" s="8"/>
      <c r="MIG267" s="7"/>
      <c r="MIH267" s="15"/>
      <c r="MII267" s="15"/>
      <c r="MIJ267" s="121"/>
      <c r="MIK267" s="7"/>
      <c r="MIL267" s="8"/>
      <c r="MIM267" s="8"/>
      <c r="MIN267" s="7"/>
      <c r="MIO267" s="10"/>
      <c r="MIP267" s="13"/>
      <c r="MIQ267" s="102"/>
      <c r="MIR267" s="13"/>
      <c r="MIS267" s="8"/>
      <c r="MIT267" s="8"/>
      <c r="MIU267" s="8"/>
      <c r="MIV267" s="8"/>
      <c r="MIW267" s="8"/>
      <c r="MIX267" s="8"/>
      <c r="MIY267" s="7"/>
      <c r="MIZ267" s="12"/>
      <c r="MJA267" s="8"/>
      <c r="MJB267" s="7"/>
      <c r="MJC267" s="15"/>
      <c r="MJD267" s="15"/>
      <c r="MJE267" s="121"/>
      <c r="MJF267" s="7"/>
      <c r="MJG267" s="8"/>
      <c r="MJH267" s="8"/>
      <c r="MJI267" s="7"/>
      <c r="MJJ267" s="10"/>
      <c r="MJK267" s="13"/>
      <c r="MJL267" s="102"/>
      <c r="MJM267" s="13"/>
      <c r="MJN267" s="8"/>
      <c r="MJO267" s="8"/>
      <c r="MJP267" s="8"/>
      <c r="MJQ267" s="8"/>
      <c r="MJR267" s="8"/>
      <c r="MJS267" s="8"/>
      <c r="MJT267" s="7"/>
      <c r="MJU267" s="12"/>
      <c r="MJV267" s="8"/>
      <c r="MJW267" s="7"/>
      <c r="MJX267" s="15"/>
      <c r="MJY267" s="15"/>
      <c r="MJZ267" s="121"/>
      <c r="MKA267" s="7"/>
      <c r="MKB267" s="8"/>
      <c r="MKC267" s="8"/>
      <c r="MKD267" s="7"/>
      <c r="MKE267" s="10"/>
      <c r="MKF267" s="13"/>
      <c r="MKG267" s="102"/>
      <c r="MKH267" s="13"/>
      <c r="MKI267" s="8"/>
      <c r="MKJ267" s="8"/>
      <c r="MKK267" s="8"/>
      <c r="MKL267" s="8"/>
      <c r="MKM267" s="8"/>
      <c r="MKN267" s="8"/>
      <c r="MKO267" s="7"/>
      <c r="MKP267" s="12"/>
      <c r="MKQ267" s="8"/>
      <c r="MKR267" s="7"/>
      <c r="MKS267" s="15"/>
      <c r="MKT267" s="15"/>
      <c r="MKU267" s="121"/>
      <c r="MKV267" s="7"/>
      <c r="MKW267" s="8"/>
      <c r="MKX267" s="8"/>
      <c r="MKY267" s="7"/>
      <c r="MKZ267" s="10"/>
      <c r="MLA267" s="13"/>
      <c r="MLB267" s="102"/>
      <c r="MLC267" s="13"/>
      <c r="MLD267" s="8"/>
      <c r="MLE267" s="8"/>
      <c r="MLF267" s="8"/>
      <c r="MLG267" s="8"/>
      <c r="MLH267" s="8"/>
      <c r="MLI267" s="8"/>
      <c r="MLJ267" s="7"/>
      <c r="MLK267" s="12"/>
      <c r="MLL267" s="8"/>
      <c r="MLM267" s="7"/>
      <c r="MLN267" s="15"/>
      <c r="MLO267" s="15"/>
      <c r="MLP267" s="121"/>
      <c r="MLQ267" s="7"/>
      <c r="MLR267" s="8"/>
      <c r="MLS267" s="8"/>
      <c r="MLT267" s="7"/>
      <c r="MLU267" s="10"/>
      <c r="MLV267" s="13"/>
      <c r="MLW267" s="102"/>
      <c r="MLX267" s="13"/>
      <c r="MLY267" s="8"/>
      <c r="MLZ267" s="8"/>
      <c r="MMA267" s="8"/>
      <c r="MMB267" s="8"/>
      <c r="MMC267" s="8"/>
      <c r="MMD267" s="8"/>
      <c r="MME267" s="7"/>
      <c r="MMF267" s="12"/>
      <c r="MMG267" s="8"/>
      <c r="MMH267" s="7"/>
      <c r="MMI267" s="15"/>
      <c r="MMJ267" s="15"/>
      <c r="MMK267" s="121"/>
      <c r="MML267" s="7"/>
      <c r="MMM267" s="8"/>
      <c r="MMN267" s="8"/>
      <c r="MMO267" s="7"/>
      <c r="MMP267" s="10"/>
      <c r="MMQ267" s="13"/>
      <c r="MMR267" s="102"/>
      <c r="MMS267" s="13"/>
      <c r="MMT267" s="8"/>
      <c r="MMU267" s="8"/>
      <c r="MMV267" s="8"/>
      <c r="MMW267" s="8"/>
      <c r="MMX267" s="8"/>
      <c r="MMY267" s="8"/>
      <c r="MMZ267" s="7"/>
      <c r="MNA267" s="12"/>
      <c r="MNB267" s="8"/>
      <c r="MNC267" s="7"/>
      <c r="MND267" s="15"/>
      <c r="MNE267" s="15"/>
      <c r="MNF267" s="121"/>
      <c r="MNG267" s="7"/>
      <c r="MNH267" s="8"/>
      <c r="MNI267" s="8"/>
      <c r="MNJ267" s="7"/>
      <c r="MNK267" s="10"/>
      <c r="MNL267" s="13"/>
      <c r="MNM267" s="102"/>
      <c r="MNN267" s="13"/>
      <c r="MNO267" s="8"/>
      <c r="MNP267" s="8"/>
      <c r="MNQ267" s="8"/>
      <c r="MNR267" s="8"/>
      <c r="MNS267" s="8"/>
      <c r="MNT267" s="8"/>
      <c r="MNU267" s="7"/>
      <c r="MNV267" s="12"/>
      <c r="MNW267" s="8"/>
      <c r="MNX267" s="7"/>
      <c r="MNY267" s="15"/>
      <c r="MNZ267" s="15"/>
      <c r="MOA267" s="121"/>
      <c r="MOB267" s="7"/>
      <c r="MOC267" s="8"/>
      <c r="MOD267" s="8"/>
      <c r="MOE267" s="7"/>
      <c r="MOF267" s="10"/>
      <c r="MOG267" s="13"/>
      <c r="MOH267" s="102"/>
      <c r="MOI267" s="13"/>
      <c r="MOJ267" s="8"/>
      <c r="MOK267" s="8"/>
      <c r="MOL267" s="8"/>
      <c r="MOM267" s="8"/>
      <c r="MON267" s="8"/>
      <c r="MOO267" s="8"/>
      <c r="MOP267" s="7"/>
      <c r="MOQ267" s="12"/>
      <c r="MOR267" s="8"/>
      <c r="MOS267" s="7"/>
      <c r="MOT267" s="15"/>
      <c r="MOU267" s="15"/>
      <c r="MOV267" s="121"/>
      <c r="MOW267" s="7"/>
      <c r="MOX267" s="8"/>
      <c r="MOY267" s="8"/>
      <c r="MOZ267" s="7"/>
      <c r="MPA267" s="10"/>
      <c r="MPB267" s="13"/>
      <c r="MPC267" s="102"/>
      <c r="MPD267" s="13"/>
      <c r="MPE267" s="8"/>
      <c r="MPF267" s="8"/>
      <c r="MPG267" s="8"/>
      <c r="MPH267" s="8"/>
      <c r="MPI267" s="8"/>
      <c r="MPJ267" s="8"/>
      <c r="MPK267" s="7"/>
      <c r="MPL267" s="12"/>
      <c r="MPM267" s="8"/>
      <c r="MPN267" s="7"/>
      <c r="MPO267" s="15"/>
      <c r="MPP267" s="15"/>
      <c r="MPQ267" s="121"/>
      <c r="MPR267" s="7"/>
      <c r="MPS267" s="8"/>
      <c r="MPT267" s="8"/>
      <c r="MPU267" s="7"/>
      <c r="MPV267" s="10"/>
      <c r="MPW267" s="13"/>
      <c r="MPX267" s="102"/>
      <c r="MPY267" s="13"/>
      <c r="MPZ267" s="8"/>
      <c r="MQA267" s="8"/>
      <c r="MQB267" s="8"/>
      <c r="MQC267" s="8"/>
      <c r="MQD267" s="8"/>
      <c r="MQE267" s="8"/>
      <c r="MQF267" s="7"/>
      <c r="MQG267" s="12"/>
      <c r="MQH267" s="8"/>
      <c r="MQI267" s="7"/>
      <c r="MQJ267" s="15"/>
      <c r="MQK267" s="15"/>
      <c r="MQL267" s="121"/>
      <c r="MQM267" s="7"/>
      <c r="MQN267" s="8"/>
      <c r="MQO267" s="8"/>
      <c r="MQP267" s="7"/>
      <c r="MQQ267" s="10"/>
      <c r="MQR267" s="13"/>
      <c r="MQS267" s="102"/>
      <c r="MQT267" s="13"/>
      <c r="MQU267" s="8"/>
      <c r="MQV267" s="8"/>
      <c r="MQW267" s="8"/>
      <c r="MQX267" s="8"/>
      <c r="MQY267" s="8"/>
      <c r="MQZ267" s="8"/>
      <c r="MRA267" s="7"/>
      <c r="MRB267" s="12"/>
      <c r="MRC267" s="8"/>
      <c r="MRD267" s="7"/>
      <c r="MRE267" s="15"/>
      <c r="MRF267" s="15"/>
      <c r="MRG267" s="121"/>
      <c r="MRH267" s="7"/>
      <c r="MRI267" s="8"/>
      <c r="MRJ267" s="8"/>
      <c r="MRK267" s="7"/>
      <c r="MRL267" s="10"/>
      <c r="MRM267" s="13"/>
      <c r="MRN267" s="102"/>
      <c r="MRO267" s="13"/>
      <c r="MRP267" s="8"/>
      <c r="MRQ267" s="8"/>
      <c r="MRR267" s="8"/>
      <c r="MRS267" s="8"/>
      <c r="MRT267" s="8"/>
      <c r="MRU267" s="8"/>
      <c r="MRV267" s="7"/>
      <c r="MRW267" s="12"/>
      <c r="MRX267" s="8"/>
      <c r="MRY267" s="7"/>
      <c r="MRZ267" s="15"/>
      <c r="MSA267" s="15"/>
      <c r="MSB267" s="121"/>
      <c r="MSC267" s="7"/>
      <c r="MSD267" s="8"/>
      <c r="MSE267" s="8"/>
      <c r="MSF267" s="7"/>
      <c r="MSG267" s="10"/>
      <c r="MSH267" s="13"/>
      <c r="MSI267" s="102"/>
      <c r="MSJ267" s="13"/>
      <c r="MSK267" s="8"/>
      <c r="MSL267" s="8"/>
      <c r="MSM267" s="8"/>
      <c r="MSN267" s="8"/>
      <c r="MSO267" s="8"/>
      <c r="MSP267" s="8"/>
      <c r="MSQ267" s="7"/>
      <c r="MSR267" s="12"/>
      <c r="MSS267" s="8"/>
      <c r="MST267" s="7"/>
      <c r="MSU267" s="15"/>
      <c r="MSV267" s="15"/>
      <c r="MSW267" s="121"/>
      <c r="MSX267" s="7"/>
      <c r="MSY267" s="8"/>
      <c r="MSZ267" s="8"/>
      <c r="MTA267" s="7"/>
      <c r="MTB267" s="10"/>
      <c r="MTC267" s="13"/>
      <c r="MTD267" s="102"/>
      <c r="MTE267" s="13"/>
      <c r="MTF267" s="8"/>
      <c r="MTG267" s="8"/>
      <c r="MTH267" s="8"/>
      <c r="MTI267" s="8"/>
      <c r="MTJ267" s="8"/>
      <c r="MTK267" s="8"/>
      <c r="MTL267" s="7"/>
      <c r="MTM267" s="12"/>
      <c r="MTN267" s="8"/>
      <c r="MTO267" s="7"/>
      <c r="MTP267" s="15"/>
      <c r="MTQ267" s="15"/>
      <c r="MTR267" s="121"/>
      <c r="MTS267" s="7"/>
      <c r="MTT267" s="8"/>
      <c r="MTU267" s="8"/>
      <c r="MTV267" s="7"/>
      <c r="MTW267" s="10"/>
      <c r="MTX267" s="13"/>
      <c r="MTY267" s="102"/>
      <c r="MTZ267" s="13"/>
      <c r="MUA267" s="8"/>
      <c r="MUB267" s="8"/>
      <c r="MUC267" s="8"/>
      <c r="MUD267" s="8"/>
      <c r="MUE267" s="8"/>
      <c r="MUF267" s="8"/>
      <c r="MUG267" s="7"/>
      <c r="MUH267" s="12"/>
      <c r="MUI267" s="8"/>
      <c r="MUJ267" s="7"/>
      <c r="MUK267" s="15"/>
      <c r="MUL267" s="15"/>
      <c r="MUM267" s="121"/>
      <c r="MUN267" s="7"/>
      <c r="MUO267" s="8"/>
      <c r="MUP267" s="8"/>
      <c r="MUQ267" s="7"/>
      <c r="MUR267" s="10"/>
      <c r="MUS267" s="13"/>
      <c r="MUT267" s="102"/>
      <c r="MUU267" s="13"/>
      <c r="MUV267" s="8"/>
      <c r="MUW267" s="8"/>
      <c r="MUX267" s="8"/>
      <c r="MUY267" s="8"/>
      <c r="MUZ267" s="8"/>
      <c r="MVA267" s="8"/>
      <c r="MVB267" s="7"/>
      <c r="MVC267" s="12"/>
      <c r="MVD267" s="8"/>
      <c r="MVE267" s="7"/>
      <c r="MVF267" s="15"/>
      <c r="MVG267" s="15"/>
      <c r="MVH267" s="121"/>
      <c r="MVI267" s="7"/>
      <c r="MVJ267" s="8"/>
      <c r="MVK267" s="8"/>
      <c r="MVL267" s="7"/>
      <c r="MVM267" s="10"/>
      <c r="MVN267" s="13"/>
      <c r="MVO267" s="102"/>
      <c r="MVP267" s="13"/>
      <c r="MVQ267" s="8"/>
      <c r="MVR267" s="8"/>
      <c r="MVS267" s="8"/>
      <c r="MVT267" s="8"/>
      <c r="MVU267" s="8"/>
      <c r="MVV267" s="8"/>
      <c r="MVW267" s="7"/>
      <c r="MVX267" s="12"/>
      <c r="MVY267" s="8"/>
      <c r="MVZ267" s="7"/>
      <c r="MWA267" s="15"/>
      <c r="MWB267" s="15"/>
      <c r="MWC267" s="121"/>
      <c r="MWD267" s="7"/>
      <c r="MWE267" s="8"/>
      <c r="MWF267" s="8"/>
      <c r="MWG267" s="7"/>
      <c r="MWH267" s="10"/>
      <c r="MWI267" s="13"/>
      <c r="MWJ267" s="102"/>
      <c r="MWK267" s="13"/>
      <c r="MWL267" s="8"/>
      <c r="MWM267" s="8"/>
      <c r="MWN267" s="8"/>
      <c r="MWO267" s="8"/>
      <c r="MWP267" s="8"/>
      <c r="MWQ267" s="8"/>
      <c r="MWR267" s="7"/>
      <c r="MWS267" s="12"/>
      <c r="MWT267" s="8"/>
      <c r="MWU267" s="7"/>
      <c r="MWV267" s="15"/>
      <c r="MWW267" s="15"/>
      <c r="MWX267" s="121"/>
      <c r="MWY267" s="7"/>
      <c r="MWZ267" s="8"/>
      <c r="MXA267" s="8"/>
      <c r="MXB267" s="7"/>
      <c r="MXC267" s="10"/>
      <c r="MXD267" s="13"/>
      <c r="MXE267" s="102"/>
      <c r="MXF267" s="13"/>
      <c r="MXG267" s="8"/>
      <c r="MXH267" s="8"/>
      <c r="MXI267" s="8"/>
      <c r="MXJ267" s="8"/>
      <c r="MXK267" s="8"/>
      <c r="MXL267" s="8"/>
      <c r="MXM267" s="7"/>
      <c r="MXN267" s="12"/>
      <c r="MXO267" s="8"/>
      <c r="MXP267" s="7"/>
      <c r="MXQ267" s="15"/>
      <c r="MXR267" s="15"/>
      <c r="MXS267" s="121"/>
      <c r="MXT267" s="7"/>
      <c r="MXU267" s="8"/>
      <c r="MXV267" s="8"/>
      <c r="MXW267" s="7"/>
      <c r="MXX267" s="10"/>
      <c r="MXY267" s="13"/>
      <c r="MXZ267" s="102"/>
      <c r="MYA267" s="13"/>
      <c r="MYB267" s="8"/>
      <c r="MYC267" s="8"/>
      <c r="MYD267" s="8"/>
      <c r="MYE267" s="8"/>
      <c r="MYF267" s="8"/>
      <c r="MYG267" s="8"/>
      <c r="MYH267" s="7"/>
      <c r="MYI267" s="12"/>
      <c r="MYJ267" s="8"/>
      <c r="MYK267" s="7"/>
      <c r="MYL267" s="15"/>
      <c r="MYM267" s="15"/>
      <c r="MYN267" s="121"/>
      <c r="MYO267" s="7"/>
      <c r="MYP267" s="8"/>
      <c r="MYQ267" s="8"/>
      <c r="MYR267" s="7"/>
      <c r="MYS267" s="10"/>
      <c r="MYT267" s="13"/>
      <c r="MYU267" s="102"/>
      <c r="MYV267" s="13"/>
      <c r="MYW267" s="8"/>
      <c r="MYX267" s="8"/>
      <c r="MYY267" s="8"/>
      <c r="MYZ267" s="8"/>
      <c r="MZA267" s="8"/>
      <c r="MZB267" s="8"/>
      <c r="MZC267" s="7"/>
      <c r="MZD267" s="12"/>
      <c r="MZE267" s="8"/>
      <c r="MZF267" s="7"/>
      <c r="MZG267" s="15"/>
      <c r="MZH267" s="15"/>
      <c r="MZI267" s="121"/>
      <c r="MZJ267" s="7"/>
      <c r="MZK267" s="8"/>
      <c r="MZL267" s="8"/>
      <c r="MZM267" s="7"/>
      <c r="MZN267" s="10"/>
      <c r="MZO267" s="13"/>
      <c r="MZP267" s="102"/>
      <c r="MZQ267" s="13"/>
      <c r="MZR267" s="8"/>
      <c r="MZS267" s="8"/>
      <c r="MZT267" s="8"/>
      <c r="MZU267" s="8"/>
      <c r="MZV267" s="8"/>
      <c r="MZW267" s="8"/>
      <c r="MZX267" s="7"/>
      <c r="MZY267" s="12"/>
      <c r="MZZ267" s="8"/>
      <c r="NAA267" s="7"/>
      <c r="NAB267" s="15"/>
      <c r="NAC267" s="15"/>
      <c r="NAD267" s="121"/>
      <c r="NAE267" s="7"/>
      <c r="NAF267" s="8"/>
      <c r="NAG267" s="8"/>
      <c r="NAH267" s="7"/>
      <c r="NAI267" s="10"/>
      <c r="NAJ267" s="13"/>
      <c r="NAK267" s="102"/>
      <c r="NAL267" s="13"/>
      <c r="NAM267" s="8"/>
      <c r="NAN267" s="8"/>
      <c r="NAO267" s="8"/>
      <c r="NAP267" s="8"/>
      <c r="NAQ267" s="8"/>
      <c r="NAR267" s="8"/>
      <c r="NAS267" s="7"/>
      <c r="NAT267" s="12"/>
      <c r="NAU267" s="8"/>
      <c r="NAV267" s="7"/>
      <c r="NAW267" s="15"/>
      <c r="NAX267" s="15"/>
      <c r="NAY267" s="121"/>
      <c r="NAZ267" s="7"/>
      <c r="NBA267" s="8"/>
      <c r="NBB267" s="8"/>
      <c r="NBC267" s="7"/>
      <c r="NBD267" s="10"/>
      <c r="NBE267" s="13"/>
      <c r="NBF267" s="102"/>
      <c r="NBG267" s="13"/>
      <c r="NBH267" s="8"/>
      <c r="NBI267" s="8"/>
      <c r="NBJ267" s="8"/>
      <c r="NBK267" s="8"/>
      <c r="NBL267" s="8"/>
      <c r="NBM267" s="8"/>
      <c r="NBN267" s="7"/>
      <c r="NBO267" s="12"/>
      <c r="NBP267" s="8"/>
      <c r="NBQ267" s="7"/>
      <c r="NBR267" s="15"/>
      <c r="NBS267" s="15"/>
      <c r="NBT267" s="121"/>
      <c r="NBU267" s="7"/>
      <c r="NBV267" s="8"/>
      <c r="NBW267" s="8"/>
      <c r="NBX267" s="7"/>
      <c r="NBY267" s="10"/>
      <c r="NBZ267" s="13"/>
      <c r="NCA267" s="102"/>
      <c r="NCB267" s="13"/>
      <c r="NCC267" s="8"/>
      <c r="NCD267" s="8"/>
      <c r="NCE267" s="8"/>
      <c r="NCF267" s="8"/>
      <c r="NCG267" s="8"/>
      <c r="NCH267" s="8"/>
      <c r="NCI267" s="7"/>
      <c r="NCJ267" s="12"/>
      <c r="NCK267" s="8"/>
      <c r="NCL267" s="7"/>
      <c r="NCM267" s="15"/>
      <c r="NCN267" s="15"/>
      <c r="NCO267" s="121"/>
      <c r="NCP267" s="7"/>
      <c r="NCQ267" s="8"/>
      <c r="NCR267" s="8"/>
      <c r="NCS267" s="7"/>
      <c r="NCT267" s="10"/>
      <c r="NCU267" s="13"/>
      <c r="NCV267" s="102"/>
      <c r="NCW267" s="13"/>
      <c r="NCX267" s="8"/>
      <c r="NCY267" s="8"/>
      <c r="NCZ267" s="8"/>
      <c r="NDA267" s="8"/>
      <c r="NDB267" s="8"/>
      <c r="NDC267" s="8"/>
      <c r="NDD267" s="7"/>
      <c r="NDE267" s="12"/>
      <c r="NDF267" s="8"/>
      <c r="NDG267" s="7"/>
      <c r="NDH267" s="15"/>
      <c r="NDI267" s="15"/>
      <c r="NDJ267" s="121"/>
      <c r="NDK267" s="7"/>
      <c r="NDL267" s="8"/>
      <c r="NDM267" s="8"/>
      <c r="NDN267" s="7"/>
      <c r="NDO267" s="10"/>
      <c r="NDP267" s="13"/>
      <c r="NDQ267" s="102"/>
      <c r="NDR267" s="13"/>
      <c r="NDS267" s="8"/>
      <c r="NDT267" s="8"/>
      <c r="NDU267" s="8"/>
      <c r="NDV267" s="8"/>
      <c r="NDW267" s="8"/>
      <c r="NDX267" s="8"/>
      <c r="NDY267" s="7"/>
      <c r="NDZ267" s="12"/>
      <c r="NEA267" s="8"/>
      <c r="NEB267" s="7"/>
      <c r="NEC267" s="15"/>
      <c r="NED267" s="15"/>
      <c r="NEE267" s="121"/>
      <c r="NEF267" s="7"/>
      <c r="NEG267" s="8"/>
      <c r="NEH267" s="8"/>
      <c r="NEI267" s="7"/>
      <c r="NEJ267" s="10"/>
      <c r="NEK267" s="13"/>
      <c r="NEL267" s="102"/>
      <c r="NEM267" s="13"/>
      <c r="NEN267" s="8"/>
      <c r="NEO267" s="8"/>
      <c r="NEP267" s="8"/>
      <c r="NEQ267" s="8"/>
      <c r="NER267" s="8"/>
      <c r="NES267" s="8"/>
      <c r="NET267" s="7"/>
      <c r="NEU267" s="12"/>
      <c r="NEV267" s="8"/>
      <c r="NEW267" s="7"/>
      <c r="NEX267" s="15"/>
      <c r="NEY267" s="15"/>
      <c r="NEZ267" s="121"/>
      <c r="NFA267" s="7"/>
      <c r="NFB267" s="8"/>
      <c r="NFC267" s="8"/>
      <c r="NFD267" s="7"/>
      <c r="NFE267" s="10"/>
      <c r="NFF267" s="13"/>
      <c r="NFG267" s="102"/>
      <c r="NFH267" s="13"/>
      <c r="NFI267" s="8"/>
      <c r="NFJ267" s="8"/>
      <c r="NFK267" s="8"/>
      <c r="NFL267" s="8"/>
      <c r="NFM267" s="8"/>
      <c r="NFN267" s="8"/>
      <c r="NFO267" s="7"/>
      <c r="NFP267" s="12"/>
      <c r="NFQ267" s="8"/>
      <c r="NFR267" s="7"/>
      <c r="NFS267" s="15"/>
      <c r="NFT267" s="15"/>
      <c r="NFU267" s="121"/>
      <c r="NFV267" s="7"/>
      <c r="NFW267" s="8"/>
      <c r="NFX267" s="8"/>
      <c r="NFY267" s="7"/>
      <c r="NFZ267" s="10"/>
      <c r="NGA267" s="13"/>
      <c r="NGB267" s="102"/>
      <c r="NGC267" s="13"/>
      <c r="NGD267" s="8"/>
      <c r="NGE267" s="8"/>
      <c r="NGF267" s="8"/>
      <c r="NGG267" s="8"/>
      <c r="NGH267" s="8"/>
      <c r="NGI267" s="8"/>
      <c r="NGJ267" s="7"/>
      <c r="NGK267" s="12"/>
      <c r="NGL267" s="8"/>
      <c r="NGM267" s="7"/>
      <c r="NGN267" s="15"/>
      <c r="NGO267" s="15"/>
      <c r="NGP267" s="121"/>
      <c r="NGQ267" s="7"/>
      <c r="NGR267" s="8"/>
      <c r="NGS267" s="8"/>
      <c r="NGT267" s="7"/>
      <c r="NGU267" s="10"/>
      <c r="NGV267" s="13"/>
      <c r="NGW267" s="102"/>
      <c r="NGX267" s="13"/>
      <c r="NGY267" s="8"/>
      <c r="NGZ267" s="8"/>
      <c r="NHA267" s="8"/>
      <c r="NHB267" s="8"/>
      <c r="NHC267" s="8"/>
      <c r="NHD267" s="8"/>
      <c r="NHE267" s="7"/>
      <c r="NHF267" s="12"/>
      <c r="NHG267" s="8"/>
      <c r="NHH267" s="7"/>
      <c r="NHI267" s="15"/>
      <c r="NHJ267" s="15"/>
      <c r="NHK267" s="121"/>
      <c r="NHL267" s="7"/>
      <c r="NHM267" s="8"/>
      <c r="NHN267" s="8"/>
      <c r="NHO267" s="7"/>
      <c r="NHP267" s="10"/>
      <c r="NHQ267" s="13"/>
      <c r="NHR267" s="102"/>
      <c r="NHS267" s="13"/>
      <c r="NHT267" s="8"/>
      <c r="NHU267" s="8"/>
      <c r="NHV267" s="8"/>
      <c r="NHW267" s="8"/>
      <c r="NHX267" s="8"/>
      <c r="NHY267" s="8"/>
      <c r="NHZ267" s="7"/>
      <c r="NIA267" s="12"/>
      <c r="NIB267" s="8"/>
      <c r="NIC267" s="7"/>
      <c r="NID267" s="15"/>
      <c r="NIE267" s="15"/>
      <c r="NIF267" s="121"/>
      <c r="NIG267" s="7"/>
      <c r="NIH267" s="8"/>
      <c r="NII267" s="8"/>
      <c r="NIJ267" s="7"/>
      <c r="NIK267" s="10"/>
      <c r="NIL267" s="13"/>
      <c r="NIM267" s="102"/>
      <c r="NIN267" s="13"/>
      <c r="NIO267" s="8"/>
      <c r="NIP267" s="8"/>
      <c r="NIQ267" s="8"/>
      <c r="NIR267" s="8"/>
      <c r="NIS267" s="8"/>
      <c r="NIT267" s="8"/>
      <c r="NIU267" s="7"/>
      <c r="NIV267" s="12"/>
      <c r="NIW267" s="8"/>
      <c r="NIX267" s="7"/>
      <c r="NIY267" s="15"/>
      <c r="NIZ267" s="15"/>
      <c r="NJA267" s="121"/>
      <c r="NJB267" s="7"/>
      <c r="NJC267" s="8"/>
      <c r="NJD267" s="8"/>
      <c r="NJE267" s="7"/>
      <c r="NJF267" s="10"/>
      <c r="NJG267" s="13"/>
      <c r="NJH267" s="102"/>
      <c r="NJI267" s="13"/>
      <c r="NJJ267" s="8"/>
      <c r="NJK267" s="8"/>
      <c r="NJL267" s="8"/>
      <c r="NJM267" s="8"/>
      <c r="NJN267" s="8"/>
      <c r="NJO267" s="8"/>
      <c r="NJP267" s="7"/>
      <c r="NJQ267" s="12"/>
      <c r="NJR267" s="8"/>
      <c r="NJS267" s="7"/>
      <c r="NJT267" s="15"/>
      <c r="NJU267" s="15"/>
      <c r="NJV267" s="121"/>
      <c r="NJW267" s="7"/>
      <c r="NJX267" s="8"/>
      <c r="NJY267" s="8"/>
      <c r="NJZ267" s="7"/>
      <c r="NKA267" s="10"/>
      <c r="NKB267" s="13"/>
      <c r="NKC267" s="102"/>
      <c r="NKD267" s="13"/>
      <c r="NKE267" s="8"/>
      <c r="NKF267" s="8"/>
      <c r="NKG267" s="8"/>
      <c r="NKH267" s="8"/>
      <c r="NKI267" s="8"/>
      <c r="NKJ267" s="8"/>
      <c r="NKK267" s="7"/>
      <c r="NKL267" s="12"/>
      <c r="NKM267" s="8"/>
      <c r="NKN267" s="7"/>
      <c r="NKO267" s="15"/>
      <c r="NKP267" s="15"/>
      <c r="NKQ267" s="121"/>
      <c r="NKR267" s="7"/>
      <c r="NKS267" s="8"/>
      <c r="NKT267" s="8"/>
      <c r="NKU267" s="7"/>
      <c r="NKV267" s="10"/>
      <c r="NKW267" s="13"/>
      <c r="NKX267" s="102"/>
      <c r="NKY267" s="13"/>
      <c r="NKZ267" s="8"/>
      <c r="NLA267" s="8"/>
      <c r="NLB267" s="8"/>
      <c r="NLC267" s="8"/>
      <c r="NLD267" s="8"/>
      <c r="NLE267" s="8"/>
      <c r="NLF267" s="7"/>
      <c r="NLG267" s="12"/>
      <c r="NLH267" s="8"/>
      <c r="NLI267" s="7"/>
      <c r="NLJ267" s="15"/>
      <c r="NLK267" s="15"/>
      <c r="NLL267" s="121"/>
      <c r="NLM267" s="7"/>
      <c r="NLN267" s="8"/>
      <c r="NLO267" s="8"/>
      <c r="NLP267" s="7"/>
      <c r="NLQ267" s="10"/>
      <c r="NLR267" s="13"/>
      <c r="NLS267" s="102"/>
      <c r="NLT267" s="13"/>
      <c r="NLU267" s="8"/>
      <c r="NLV267" s="8"/>
      <c r="NLW267" s="8"/>
      <c r="NLX267" s="8"/>
      <c r="NLY267" s="8"/>
      <c r="NLZ267" s="8"/>
      <c r="NMA267" s="7"/>
      <c r="NMB267" s="12"/>
      <c r="NMC267" s="8"/>
      <c r="NMD267" s="7"/>
      <c r="NME267" s="15"/>
      <c r="NMF267" s="15"/>
      <c r="NMG267" s="121"/>
      <c r="NMH267" s="7"/>
      <c r="NMI267" s="8"/>
      <c r="NMJ267" s="8"/>
      <c r="NMK267" s="7"/>
      <c r="NML267" s="10"/>
      <c r="NMM267" s="13"/>
      <c r="NMN267" s="102"/>
      <c r="NMO267" s="13"/>
      <c r="NMP267" s="8"/>
      <c r="NMQ267" s="8"/>
      <c r="NMR267" s="8"/>
      <c r="NMS267" s="8"/>
      <c r="NMT267" s="8"/>
      <c r="NMU267" s="8"/>
      <c r="NMV267" s="7"/>
      <c r="NMW267" s="12"/>
      <c r="NMX267" s="8"/>
      <c r="NMY267" s="7"/>
      <c r="NMZ267" s="15"/>
      <c r="NNA267" s="15"/>
      <c r="NNB267" s="121"/>
      <c r="NNC267" s="7"/>
      <c r="NND267" s="8"/>
      <c r="NNE267" s="8"/>
      <c r="NNF267" s="7"/>
      <c r="NNG267" s="10"/>
      <c r="NNH267" s="13"/>
      <c r="NNI267" s="102"/>
      <c r="NNJ267" s="13"/>
      <c r="NNK267" s="8"/>
      <c r="NNL267" s="8"/>
      <c r="NNM267" s="8"/>
      <c r="NNN267" s="8"/>
      <c r="NNO267" s="8"/>
      <c r="NNP267" s="8"/>
      <c r="NNQ267" s="7"/>
      <c r="NNR267" s="12"/>
      <c r="NNS267" s="8"/>
      <c r="NNT267" s="7"/>
      <c r="NNU267" s="15"/>
      <c r="NNV267" s="15"/>
      <c r="NNW267" s="121"/>
      <c r="NNX267" s="7"/>
      <c r="NNY267" s="8"/>
      <c r="NNZ267" s="8"/>
      <c r="NOA267" s="7"/>
      <c r="NOB267" s="10"/>
      <c r="NOC267" s="13"/>
      <c r="NOD267" s="102"/>
      <c r="NOE267" s="13"/>
      <c r="NOF267" s="8"/>
      <c r="NOG267" s="8"/>
      <c r="NOH267" s="8"/>
      <c r="NOI267" s="8"/>
      <c r="NOJ267" s="8"/>
      <c r="NOK267" s="8"/>
      <c r="NOL267" s="7"/>
      <c r="NOM267" s="12"/>
      <c r="NON267" s="8"/>
      <c r="NOO267" s="7"/>
      <c r="NOP267" s="15"/>
      <c r="NOQ267" s="15"/>
      <c r="NOR267" s="121"/>
      <c r="NOS267" s="7"/>
      <c r="NOT267" s="8"/>
      <c r="NOU267" s="8"/>
      <c r="NOV267" s="7"/>
      <c r="NOW267" s="10"/>
      <c r="NOX267" s="13"/>
      <c r="NOY267" s="102"/>
      <c r="NOZ267" s="13"/>
      <c r="NPA267" s="8"/>
      <c r="NPB267" s="8"/>
      <c r="NPC267" s="8"/>
      <c r="NPD267" s="8"/>
      <c r="NPE267" s="8"/>
      <c r="NPF267" s="8"/>
      <c r="NPG267" s="7"/>
      <c r="NPH267" s="12"/>
      <c r="NPI267" s="8"/>
      <c r="NPJ267" s="7"/>
      <c r="NPK267" s="15"/>
      <c r="NPL267" s="15"/>
      <c r="NPM267" s="121"/>
      <c r="NPN267" s="7"/>
      <c r="NPO267" s="8"/>
      <c r="NPP267" s="8"/>
      <c r="NPQ267" s="7"/>
      <c r="NPR267" s="10"/>
      <c r="NPS267" s="13"/>
      <c r="NPT267" s="102"/>
      <c r="NPU267" s="13"/>
      <c r="NPV267" s="8"/>
      <c r="NPW267" s="8"/>
      <c r="NPX267" s="8"/>
      <c r="NPY267" s="8"/>
      <c r="NPZ267" s="8"/>
      <c r="NQA267" s="8"/>
      <c r="NQB267" s="7"/>
      <c r="NQC267" s="12"/>
      <c r="NQD267" s="8"/>
      <c r="NQE267" s="7"/>
      <c r="NQF267" s="15"/>
      <c r="NQG267" s="15"/>
      <c r="NQH267" s="121"/>
      <c r="NQI267" s="7"/>
      <c r="NQJ267" s="8"/>
      <c r="NQK267" s="8"/>
      <c r="NQL267" s="7"/>
      <c r="NQM267" s="10"/>
      <c r="NQN267" s="13"/>
      <c r="NQO267" s="102"/>
      <c r="NQP267" s="13"/>
      <c r="NQQ267" s="8"/>
      <c r="NQR267" s="8"/>
      <c r="NQS267" s="8"/>
      <c r="NQT267" s="8"/>
      <c r="NQU267" s="8"/>
      <c r="NQV267" s="8"/>
      <c r="NQW267" s="7"/>
      <c r="NQX267" s="12"/>
      <c r="NQY267" s="8"/>
      <c r="NQZ267" s="7"/>
      <c r="NRA267" s="15"/>
      <c r="NRB267" s="15"/>
      <c r="NRC267" s="121"/>
      <c r="NRD267" s="7"/>
      <c r="NRE267" s="8"/>
      <c r="NRF267" s="8"/>
      <c r="NRG267" s="7"/>
      <c r="NRH267" s="10"/>
      <c r="NRI267" s="13"/>
      <c r="NRJ267" s="102"/>
      <c r="NRK267" s="13"/>
      <c r="NRL267" s="8"/>
      <c r="NRM267" s="8"/>
      <c r="NRN267" s="8"/>
      <c r="NRO267" s="8"/>
      <c r="NRP267" s="8"/>
      <c r="NRQ267" s="8"/>
      <c r="NRR267" s="7"/>
      <c r="NRS267" s="12"/>
      <c r="NRT267" s="8"/>
      <c r="NRU267" s="7"/>
      <c r="NRV267" s="15"/>
      <c r="NRW267" s="15"/>
      <c r="NRX267" s="121"/>
      <c r="NRY267" s="7"/>
      <c r="NRZ267" s="8"/>
      <c r="NSA267" s="8"/>
      <c r="NSB267" s="7"/>
      <c r="NSC267" s="10"/>
      <c r="NSD267" s="13"/>
      <c r="NSE267" s="102"/>
      <c r="NSF267" s="13"/>
      <c r="NSG267" s="8"/>
      <c r="NSH267" s="8"/>
      <c r="NSI267" s="8"/>
      <c r="NSJ267" s="8"/>
      <c r="NSK267" s="8"/>
      <c r="NSL267" s="8"/>
      <c r="NSM267" s="7"/>
      <c r="NSN267" s="12"/>
      <c r="NSO267" s="8"/>
      <c r="NSP267" s="7"/>
      <c r="NSQ267" s="15"/>
      <c r="NSR267" s="15"/>
      <c r="NSS267" s="121"/>
      <c r="NST267" s="7"/>
      <c r="NSU267" s="8"/>
      <c r="NSV267" s="8"/>
      <c r="NSW267" s="7"/>
      <c r="NSX267" s="10"/>
      <c r="NSY267" s="13"/>
      <c r="NSZ267" s="102"/>
      <c r="NTA267" s="13"/>
      <c r="NTB267" s="8"/>
      <c r="NTC267" s="8"/>
      <c r="NTD267" s="8"/>
      <c r="NTE267" s="8"/>
      <c r="NTF267" s="8"/>
      <c r="NTG267" s="8"/>
      <c r="NTH267" s="7"/>
      <c r="NTI267" s="12"/>
      <c r="NTJ267" s="8"/>
      <c r="NTK267" s="7"/>
      <c r="NTL267" s="15"/>
      <c r="NTM267" s="15"/>
      <c r="NTN267" s="121"/>
      <c r="NTO267" s="7"/>
      <c r="NTP267" s="8"/>
      <c r="NTQ267" s="8"/>
      <c r="NTR267" s="7"/>
      <c r="NTS267" s="10"/>
      <c r="NTT267" s="13"/>
      <c r="NTU267" s="102"/>
      <c r="NTV267" s="13"/>
      <c r="NTW267" s="8"/>
      <c r="NTX267" s="8"/>
      <c r="NTY267" s="8"/>
      <c r="NTZ267" s="8"/>
      <c r="NUA267" s="8"/>
      <c r="NUB267" s="8"/>
      <c r="NUC267" s="7"/>
      <c r="NUD267" s="12"/>
      <c r="NUE267" s="8"/>
      <c r="NUF267" s="7"/>
      <c r="NUG267" s="15"/>
      <c r="NUH267" s="15"/>
      <c r="NUI267" s="121"/>
      <c r="NUJ267" s="7"/>
      <c r="NUK267" s="8"/>
      <c r="NUL267" s="8"/>
      <c r="NUM267" s="7"/>
      <c r="NUN267" s="10"/>
      <c r="NUO267" s="13"/>
      <c r="NUP267" s="102"/>
      <c r="NUQ267" s="13"/>
      <c r="NUR267" s="8"/>
      <c r="NUS267" s="8"/>
      <c r="NUT267" s="8"/>
      <c r="NUU267" s="8"/>
      <c r="NUV267" s="8"/>
      <c r="NUW267" s="8"/>
      <c r="NUX267" s="7"/>
      <c r="NUY267" s="12"/>
      <c r="NUZ267" s="8"/>
      <c r="NVA267" s="7"/>
      <c r="NVB267" s="15"/>
      <c r="NVC267" s="15"/>
      <c r="NVD267" s="121"/>
      <c r="NVE267" s="7"/>
      <c r="NVF267" s="8"/>
      <c r="NVG267" s="8"/>
      <c r="NVH267" s="7"/>
      <c r="NVI267" s="10"/>
      <c r="NVJ267" s="13"/>
      <c r="NVK267" s="102"/>
      <c r="NVL267" s="13"/>
      <c r="NVM267" s="8"/>
      <c r="NVN267" s="8"/>
      <c r="NVO267" s="8"/>
      <c r="NVP267" s="8"/>
      <c r="NVQ267" s="8"/>
      <c r="NVR267" s="8"/>
      <c r="NVS267" s="7"/>
      <c r="NVT267" s="12"/>
      <c r="NVU267" s="8"/>
      <c r="NVV267" s="7"/>
      <c r="NVW267" s="15"/>
      <c r="NVX267" s="15"/>
      <c r="NVY267" s="121"/>
      <c r="NVZ267" s="7"/>
      <c r="NWA267" s="8"/>
      <c r="NWB267" s="8"/>
      <c r="NWC267" s="7"/>
      <c r="NWD267" s="10"/>
      <c r="NWE267" s="13"/>
      <c r="NWF267" s="102"/>
      <c r="NWG267" s="13"/>
      <c r="NWH267" s="8"/>
      <c r="NWI267" s="8"/>
      <c r="NWJ267" s="8"/>
      <c r="NWK267" s="8"/>
      <c r="NWL267" s="8"/>
      <c r="NWM267" s="8"/>
      <c r="NWN267" s="7"/>
      <c r="NWO267" s="12"/>
      <c r="NWP267" s="8"/>
      <c r="NWQ267" s="7"/>
      <c r="NWR267" s="15"/>
      <c r="NWS267" s="15"/>
      <c r="NWT267" s="121"/>
      <c r="NWU267" s="7"/>
      <c r="NWV267" s="8"/>
      <c r="NWW267" s="8"/>
      <c r="NWX267" s="7"/>
      <c r="NWY267" s="10"/>
      <c r="NWZ267" s="13"/>
      <c r="NXA267" s="102"/>
      <c r="NXB267" s="13"/>
      <c r="NXC267" s="8"/>
      <c r="NXD267" s="8"/>
      <c r="NXE267" s="8"/>
      <c r="NXF267" s="8"/>
      <c r="NXG267" s="8"/>
      <c r="NXH267" s="8"/>
      <c r="NXI267" s="7"/>
      <c r="NXJ267" s="12"/>
      <c r="NXK267" s="8"/>
      <c r="NXL267" s="7"/>
      <c r="NXM267" s="15"/>
      <c r="NXN267" s="15"/>
      <c r="NXO267" s="121"/>
      <c r="NXP267" s="7"/>
      <c r="NXQ267" s="8"/>
      <c r="NXR267" s="8"/>
      <c r="NXS267" s="7"/>
      <c r="NXT267" s="10"/>
      <c r="NXU267" s="13"/>
      <c r="NXV267" s="102"/>
      <c r="NXW267" s="13"/>
      <c r="NXX267" s="8"/>
      <c r="NXY267" s="8"/>
      <c r="NXZ267" s="8"/>
      <c r="NYA267" s="8"/>
      <c r="NYB267" s="8"/>
      <c r="NYC267" s="8"/>
      <c r="NYD267" s="7"/>
      <c r="NYE267" s="12"/>
      <c r="NYF267" s="8"/>
      <c r="NYG267" s="7"/>
      <c r="NYH267" s="15"/>
      <c r="NYI267" s="15"/>
      <c r="NYJ267" s="121"/>
      <c r="NYK267" s="7"/>
      <c r="NYL267" s="8"/>
      <c r="NYM267" s="8"/>
      <c r="NYN267" s="7"/>
      <c r="NYO267" s="10"/>
      <c r="NYP267" s="13"/>
      <c r="NYQ267" s="102"/>
      <c r="NYR267" s="13"/>
      <c r="NYS267" s="8"/>
      <c r="NYT267" s="8"/>
      <c r="NYU267" s="8"/>
      <c r="NYV267" s="8"/>
      <c r="NYW267" s="8"/>
      <c r="NYX267" s="8"/>
      <c r="NYY267" s="7"/>
      <c r="NYZ267" s="12"/>
      <c r="NZA267" s="8"/>
      <c r="NZB267" s="7"/>
      <c r="NZC267" s="15"/>
      <c r="NZD267" s="15"/>
      <c r="NZE267" s="121"/>
      <c r="NZF267" s="7"/>
      <c r="NZG267" s="8"/>
      <c r="NZH267" s="8"/>
      <c r="NZI267" s="7"/>
      <c r="NZJ267" s="10"/>
      <c r="NZK267" s="13"/>
      <c r="NZL267" s="102"/>
      <c r="NZM267" s="13"/>
      <c r="NZN267" s="8"/>
      <c r="NZO267" s="8"/>
      <c r="NZP267" s="8"/>
      <c r="NZQ267" s="8"/>
      <c r="NZR267" s="8"/>
      <c r="NZS267" s="8"/>
      <c r="NZT267" s="7"/>
      <c r="NZU267" s="12"/>
      <c r="NZV267" s="8"/>
      <c r="NZW267" s="7"/>
      <c r="NZX267" s="15"/>
      <c r="NZY267" s="15"/>
      <c r="NZZ267" s="121"/>
      <c r="OAA267" s="7"/>
      <c r="OAB267" s="8"/>
      <c r="OAC267" s="8"/>
      <c r="OAD267" s="7"/>
      <c r="OAE267" s="10"/>
      <c r="OAF267" s="13"/>
      <c r="OAG267" s="102"/>
      <c r="OAH267" s="13"/>
      <c r="OAI267" s="8"/>
      <c r="OAJ267" s="8"/>
      <c r="OAK267" s="8"/>
      <c r="OAL267" s="8"/>
      <c r="OAM267" s="8"/>
      <c r="OAN267" s="8"/>
      <c r="OAO267" s="7"/>
      <c r="OAP267" s="12"/>
      <c r="OAQ267" s="8"/>
      <c r="OAR267" s="7"/>
      <c r="OAS267" s="15"/>
      <c r="OAT267" s="15"/>
      <c r="OAU267" s="121"/>
      <c r="OAV267" s="7"/>
      <c r="OAW267" s="8"/>
      <c r="OAX267" s="8"/>
      <c r="OAY267" s="7"/>
      <c r="OAZ267" s="10"/>
      <c r="OBA267" s="13"/>
      <c r="OBB267" s="102"/>
      <c r="OBC267" s="13"/>
      <c r="OBD267" s="8"/>
      <c r="OBE267" s="8"/>
      <c r="OBF267" s="8"/>
      <c r="OBG267" s="8"/>
      <c r="OBH267" s="8"/>
      <c r="OBI267" s="8"/>
      <c r="OBJ267" s="7"/>
      <c r="OBK267" s="12"/>
      <c r="OBL267" s="8"/>
      <c r="OBM267" s="7"/>
      <c r="OBN267" s="15"/>
      <c r="OBO267" s="15"/>
      <c r="OBP267" s="121"/>
      <c r="OBQ267" s="7"/>
      <c r="OBR267" s="8"/>
      <c r="OBS267" s="8"/>
      <c r="OBT267" s="7"/>
      <c r="OBU267" s="10"/>
      <c r="OBV267" s="13"/>
      <c r="OBW267" s="102"/>
      <c r="OBX267" s="13"/>
      <c r="OBY267" s="8"/>
      <c r="OBZ267" s="8"/>
      <c r="OCA267" s="8"/>
      <c r="OCB267" s="8"/>
      <c r="OCC267" s="8"/>
      <c r="OCD267" s="8"/>
      <c r="OCE267" s="7"/>
      <c r="OCF267" s="12"/>
      <c r="OCG267" s="8"/>
      <c r="OCH267" s="7"/>
      <c r="OCI267" s="15"/>
      <c r="OCJ267" s="15"/>
      <c r="OCK267" s="121"/>
      <c r="OCL267" s="7"/>
      <c r="OCM267" s="8"/>
      <c r="OCN267" s="8"/>
      <c r="OCO267" s="7"/>
      <c r="OCP267" s="10"/>
      <c r="OCQ267" s="13"/>
      <c r="OCR267" s="102"/>
      <c r="OCS267" s="13"/>
      <c r="OCT267" s="8"/>
      <c r="OCU267" s="8"/>
      <c r="OCV267" s="8"/>
      <c r="OCW267" s="8"/>
      <c r="OCX267" s="8"/>
      <c r="OCY267" s="8"/>
      <c r="OCZ267" s="7"/>
      <c r="ODA267" s="12"/>
      <c r="ODB267" s="8"/>
      <c r="ODC267" s="7"/>
      <c r="ODD267" s="15"/>
      <c r="ODE267" s="15"/>
      <c r="ODF267" s="121"/>
      <c r="ODG267" s="7"/>
      <c r="ODH267" s="8"/>
      <c r="ODI267" s="8"/>
      <c r="ODJ267" s="7"/>
      <c r="ODK267" s="10"/>
      <c r="ODL267" s="13"/>
      <c r="ODM267" s="102"/>
      <c r="ODN267" s="13"/>
      <c r="ODO267" s="8"/>
      <c r="ODP267" s="8"/>
      <c r="ODQ267" s="8"/>
      <c r="ODR267" s="8"/>
      <c r="ODS267" s="8"/>
      <c r="ODT267" s="8"/>
      <c r="ODU267" s="7"/>
      <c r="ODV267" s="12"/>
      <c r="ODW267" s="8"/>
      <c r="ODX267" s="7"/>
      <c r="ODY267" s="15"/>
      <c r="ODZ267" s="15"/>
      <c r="OEA267" s="121"/>
      <c r="OEB267" s="7"/>
      <c r="OEC267" s="8"/>
      <c r="OED267" s="8"/>
      <c r="OEE267" s="7"/>
      <c r="OEF267" s="10"/>
      <c r="OEG267" s="13"/>
      <c r="OEH267" s="102"/>
      <c r="OEI267" s="13"/>
      <c r="OEJ267" s="8"/>
      <c r="OEK267" s="8"/>
      <c r="OEL267" s="8"/>
      <c r="OEM267" s="8"/>
      <c r="OEN267" s="8"/>
      <c r="OEO267" s="8"/>
      <c r="OEP267" s="7"/>
      <c r="OEQ267" s="12"/>
      <c r="OER267" s="8"/>
      <c r="OES267" s="7"/>
      <c r="OET267" s="15"/>
      <c r="OEU267" s="15"/>
      <c r="OEV267" s="121"/>
      <c r="OEW267" s="7"/>
      <c r="OEX267" s="8"/>
      <c r="OEY267" s="8"/>
      <c r="OEZ267" s="7"/>
      <c r="OFA267" s="10"/>
      <c r="OFB267" s="13"/>
      <c r="OFC267" s="102"/>
      <c r="OFD267" s="13"/>
      <c r="OFE267" s="8"/>
      <c r="OFF267" s="8"/>
      <c r="OFG267" s="8"/>
      <c r="OFH267" s="8"/>
      <c r="OFI267" s="8"/>
      <c r="OFJ267" s="8"/>
      <c r="OFK267" s="7"/>
      <c r="OFL267" s="12"/>
      <c r="OFM267" s="8"/>
      <c r="OFN267" s="7"/>
      <c r="OFO267" s="15"/>
      <c r="OFP267" s="15"/>
      <c r="OFQ267" s="121"/>
      <c r="OFR267" s="7"/>
      <c r="OFS267" s="8"/>
      <c r="OFT267" s="8"/>
      <c r="OFU267" s="7"/>
      <c r="OFV267" s="10"/>
      <c r="OFW267" s="13"/>
      <c r="OFX267" s="102"/>
      <c r="OFY267" s="13"/>
      <c r="OFZ267" s="8"/>
      <c r="OGA267" s="8"/>
      <c r="OGB267" s="8"/>
      <c r="OGC267" s="8"/>
      <c r="OGD267" s="8"/>
      <c r="OGE267" s="8"/>
      <c r="OGF267" s="7"/>
      <c r="OGG267" s="12"/>
      <c r="OGH267" s="8"/>
      <c r="OGI267" s="7"/>
      <c r="OGJ267" s="15"/>
      <c r="OGK267" s="15"/>
      <c r="OGL267" s="121"/>
      <c r="OGM267" s="7"/>
      <c r="OGN267" s="8"/>
      <c r="OGO267" s="8"/>
      <c r="OGP267" s="7"/>
      <c r="OGQ267" s="10"/>
      <c r="OGR267" s="13"/>
      <c r="OGS267" s="102"/>
      <c r="OGT267" s="13"/>
      <c r="OGU267" s="8"/>
      <c r="OGV267" s="8"/>
      <c r="OGW267" s="8"/>
      <c r="OGX267" s="8"/>
      <c r="OGY267" s="8"/>
      <c r="OGZ267" s="8"/>
      <c r="OHA267" s="7"/>
      <c r="OHB267" s="12"/>
      <c r="OHC267" s="8"/>
      <c r="OHD267" s="7"/>
      <c r="OHE267" s="15"/>
      <c r="OHF267" s="15"/>
      <c r="OHG267" s="121"/>
      <c r="OHH267" s="7"/>
      <c r="OHI267" s="8"/>
      <c r="OHJ267" s="8"/>
      <c r="OHK267" s="7"/>
      <c r="OHL267" s="10"/>
      <c r="OHM267" s="13"/>
      <c r="OHN267" s="102"/>
      <c r="OHO267" s="13"/>
      <c r="OHP267" s="8"/>
      <c r="OHQ267" s="8"/>
      <c r="OHR267" s="8"/>
      <c r="OHS267" s="8"/>
      <c r="OHT267" s="8"/>
      <c r="OHU267" s="8"/>
      <c r="OHV267" s="7"/>
      <c r="OHW267" s="12"/>
      <c r="OHX267" s="8"/>
      <c r="OHY267" s="7"/>
      <c r="OHZ267" s="15"/>
      <c r="OIA267" s="15"/>
      <c r="OIB267" s="121"/>
      <c r="OIC267" s="7"/>
      <c r="OID267" s="8"/>
      <c r="OIE267" s="8"/>
      <c r="OIF267" s="7"/>
      <c r="OIG267" s="10"/>
      <c r="OIH267" s="13"/>
      <c r="OII267" s="102"/>
      <c r="OIJ267" s="13"/>
      <c r="OIK267" s="8"/>
      <c r="OIL267" s="8"/>
      <c r="OIM267" s="8"/>
      <c r="OIN267" s="8"/>
      <c r="OIO267" s="8"/>
      <c r="OIP267" s="8"/>
      <c r="OIQ267" s="7"/>
      <c r="OIR267" s="12"/>
      <c r="OIS267" s="8"/>
      <c r="OIT267" s="7"/>
      <c r="OIU267" s="15"/>
      <c r="OIV267" s="15"/>
      <c r="OIW267" s="121"/>
      <c r="OIX267" s="7"/>
      <c r="OIY267" s="8"/>
      <c r="OIZ267" s="8"/>
      <c r="OJA267" s="7"/>
      <c r="OJB267" s="10"/>
      <c r="OJC267" s="13"/>
      <c r="OJD267" s="102"/>
      <c r="OJE267" s="13"/>
      <c r="OJF267" s="8"/>
      <c r="OJG267" s="8"/>
      <c r="OJH267" s="8"/>
      <c r="OJI267" s="8"/>
      <c r="OJJ267" s="8"/>
      <c r="OJK267" s="8"/>
      <c r="OJL267" s="7"/>
      <c r="OJM267" s="12"/>
      <c r="OJN267" s="8"/>
      <c r="OJO267" s="7"/>
      <c r="OJP267" s="15"/>
      <c r="OJQ267" s="15"/>
      <c r="OJR267" s="121"/>
      <c r="OJS267" s="7"/>
      <c r="OJT267" s="8"/>
      <c r="OJU267" s="8"/>
      <c r="OJV267" s="7"/>
      <c r="OJW267" s="10"/>
      <c r="OJX267" s="13"/>
      <c r="OJY267" s="102"/>
      <c r="OJZ267" s="13"/>
      <c r="OKA267" s="8"/>
      <c r="OKB267" s="8"/>
      <c r="OKC267" s="8"/>
      <c r="OKD267" s="8"/>
      <c r="OKE267" s="8"/>
      <c r="OKF267" s="8"/>
      <c r="OKG267" s="7"/>
      <c r="OKH267" s="12"/>
      <c r="OKI267" s="8"/>
      <c r="OKJ267" s="7"/>
      <c r="OKK267" s="15"/>
      <c r="OKL267" s="15"/>
      <c r="OKM267" s="121"/>
      <c r="OKN267" s="7"/>
      <c r="OKO267" s="8"/>
      <c r="OKP267" s="8"/>
      <c r="OKQ267" s="7"/>
      <c r="OKR267" s="10"/>
      <c r="OKS267" s="13"/>
      <c r="OKT267" s="102"/>
      <c r="OKU267" s="13"/>
      <c r="OKV267" s="8"/>
      <c r="OKW267" s="8"/>
      <c r="OKX267" s="8"/>
      <c r="OKY267" s="8"/>
      <c r="OKZ267" s="8"/>
      <c r="OLA267" s="8"/>
      <c r="OLB267" s="7"/>
      <c r="OLC267" s="12"/>
      <c r="OLD267" s="8"/>
      <c r="OLE267" s="7"/>
      <c r="OLF267" s="15"/>
      <c r="OLG267" s="15"/>
      <c r="OLH267" s="121"/>
      <c r="OLI267" s="7"/>
      <c r="OLJ267" s="8"/>
      <c r="OLK267" s="8"/>
      <c r="OLL267" s="7"/>
      <c r="OLM267" s="10"/>
      <c r="OLN267" s="13"/>
      <c r="OLO267" s="102"/>
      <c r="OLP267" s="13"/>
      <c r="OLQ267" s="8"/>
      <c r="OLR267" s="8"/>
      <c r="OLS267" s="8"/>
      <c r="OLT267" s="8"/>
      <c r="OLU267" s="8"/>
      <c r="OLV267" s="8"/>
      <c r="OLW267" s="7"/>
      <c r="OLX267" s="12"/>
      <c r="OLY267" s="8"/>
      <c r="OLZ267" s="7"/>
      <c r="OMA267" s="15"/>
      <c r="OMB267" s="15"/>
      <c r="OMC267" s="121"/>
      <c r="OMD267" s="7"/>
      <c r="OME267" s="8"/>
      <c r="OMF267" s="8"/>
      <c r="OMG267" s="7"/>
      <c r="OMH267" s="10"/>
      <c r="OMI267" s="13"/>
      <c r="OMJ267" s="102"/>
      <c r="OMK267" s="13"/>
      <c r="OML267" s="8"/>
      <c r="OMM267" s="8"/>
      <c r="OMN267" s="8"/>
      <c r="OMO267" s="8"/>
      <c r="OMP267" s="8"/>
      <c r="OMQ267" s="8"/>
      <c r="OMR267" s="7"/>
      <c r="OMS267" s="12"/>
      <c r="OMT267" s="8"/>
      <c r="OMU267" s="7"/>
      <c r="OMV267" s="15"/>
      <c r="OMW267" s="15"/>
      <c r="OMX267" s="121"/>
      <c r="OMY267" s="7"/>
      <c r="OMZ267" s="8"/>
      <c r="ONA267" s="8"/>
      <c r="ONB267" s="7"/>
      <c r="ONC267" s="10"/>
      <c r="OND267" s="13"/>
      <c r="ONE267" s="102"/>
      <c r="ONF267" s="13"/>
      <c r="ONG267" s="8"/>
      <c r="ONH267" s="8"/>
      <c r="ONI267" s="8"/>
      <c r="ONJ267" s="8"/>
      <c r="ONK267" s="8"/>
      <c r="ONL267" s="8"/>
      <c r="ONM267" s="7"/>
      <c r="ONN267" s="12"/>
      <c r="ONO267" s="8"/>
      <c r="ONP267" s="7"/>
      <c r="ONQ267" s="15"/>
      <c r="ONR267" s="15"/>
      <c r="ONS267" s="121"/>
      <c r="ONT267" s="7"/>
      <c r="ONU267" s="8"/>
      <c r="ONV267" s="8"/>
      <c r="ONW267" s="7"/>
      <c r="ONX267" s="10"/>
      <c r="ONY267" s="13"/>
      <c r="ONZ267" s="102"/>
      <c r="OOA267" s="13"/>
      <c r="OOB267" s="8"/>
      <c r="OOC267" s="8"/>
      <c r="OOD267" s="8"/>
      <c r="OOE267" s="8"/>
      <c r="OOF267" s="8"/>
      <c r="OOG267" s="8"/>
      <c r="OOH267" s="7"/>
      <c r="OOI267" s="12"/>
      <c r="OOJ267" s="8"/>
      <c r="OOK267" s="7"/>
      <c r="OOL267" s="15"/>
      <c r="OOM267" s="15"/>
      <c r="OON267" s="121"/>
      <c r="OOO267" s="7"/>
      <c r="OOP267" s="8"/>
      <c r="OOQ267" s="8"/>
      <c r="OOR267" s="7"/>
      <c r="OOS267" s="10"/>
      <c r="OOT267" s="13"/>
      <c r="OOU267" s="102"/>
      <c r="OOV267" s="13"/>
      <c r="OOW267" s="8"/>
      <c r="OOX267" s="8"/>
      <c r="OOY267" s="8"/>
      <c r="OOZ267" s="8"/>
      <c r="OPA267" s="8"/>
      <c r="OPB267" s="8"/>
      <c r="OPC267" s="7"/>
      <c r="OPD267" s="12"/>
      <c r="OPE267" s="8"/>
      <c r="OPF267" s="7"/>
      <c r="OPG267" s="15"/>
      <c r="OPH267" s="15"/>
      <c r="OPI267" s="121"/>
      <c r="OPJ267" s="7"/>
      <c r="OPK267" s="8"/>
      <c r="OPL267" s="8"/>
      <c r="OPM267" s="7"/>
      <c r="OPN267" s="10"/>
      <c r="OPO267" s="13"/>
      <c r="OPP267" s="102"/>
      <c r="OPQ267" s="13"/>
      <c r="OPR267" s="8"/>
      <c r="OPS267" s="8"/>
      <c r="OPT267" s="8"/>
      <c r="OPU267" s="8"/>
      <c r="OPV267" s="8"/>
      <c r="OPW267" s="8"/>
      <c r="OPX267" s="7"/>
      <c r="OPY267" s="12"/>
      <c r="OPZ267" s="8"/>
      <c r="OQA267" s="7"/>
      <c r="OQB267" s="15"/>
      <c r="OQC267" s="15"/>
      <c r="OQD267" s="121"/>
      <c r="OQE267" s="7"/>
      <c r="OQF267" s="8"/>
      <c r="OQG267" s="8"/>
      <c r="OQH267" s="7"/>
      <c r="OQI267" s="10"/>
      <c r="OQJ267" s="13"/>
      <c r="OQK267" s="102"/>
      <c r="OQL267" s="13"/>
      <c r="OQM267" s="8"/>
      <c r="OQN267" s="8"/>
      <c r="OQO267" s="8"/>
      <c r="OQP267" s="8"/>
      <c r="OQQ267" s="8"/>
      <c r="OQR267" s="8"/>
      <c r="OQS267" s="7"/>
      <c r="OQT267" s="12"/>
      <c r="OQU267" s="8"/>
      <c r="OQV267" s="7"/>
      <c r="OQW267" s="15"/>
      <c r="OQX267" s="15"/>
      <c r="OQY267" s="121"/>
      <c r="OQZ267" s="7"/>
      <c r="ORA267" s="8"/>
      <c r="ORB267" s="8"/>
      <c r="ORC267" s="7"/>
      <c r="ORD267" s="10"/>
      <c r="ORE267" s="13"/>
      <c r="ORF267" s="102"/>
      <c r="ORG267" s="13"/>
      <c r="ORH267" s="8"/>
      <c r="ORI267" s="8"/>
      <c r="ORJ267" s="8"/>
      <c r="ORK267" s="8"/>
      <c r="ORL267" s="8"/>
      <c r="ORM267" s="8"/>
      <c r="ORN267" s="7"/>
      <c r="ORO267" s="12"/>
      <c r="ORP267" s="8"/>
      <c r="ORQ267" s="7"/>
      <c r="ORR267" s="15"/>
      <c r="ORS267" s="15"/>
      <c r="ORT267" s="121"/>
      <c r="ORU267" s="7"/>
      <c r="ORV267" s="8"/>
      <c r="ORW267" s="8"/>
      <c r="ORX267" s="7"/>
      <c r="ORY267" s="10"/>
      <c r="ORZ267" s="13"/>
      <c r="OSA267" s="102"/>
      <c r="OSB267" s="13"/>
      <c r="OSC267" s="8"/>
      <c r="OSD267" s="8"/>
      <c r="OSE267" s="8"/>
      <c r="OSF267" s="8"/>
      <c r="OSG267" s="8"/>
      <c r="OSH267" s="8"/>
      <c r="OSI267" s="7"/>
      <c r="OSJ267" s="12"/>
      <c r="OSK267" s="8"/>
      <c r="OSL267" s="7"/>
      <c r="OSM267" s="15"/>
      <c r="OSN267" s="15"/>
      <c r="OSO267" s="121"/>
      <c r="OSP267" s="7"/>
      <c r="OSQ267" s="8"/>
      <c r="OSR267" s="8"/>
      <c r="OSS267" s="7"/>
      <c r="OST267" s="10"/>
      <c r="OSU267" s="13"/>
      <c r="OSV267" s="102"/>
      <c r="OSW267" s="13"/>
      <c r="OSX267" s="8"/>
      <c r="OSY267" s="8"/>
      <c r="OSZ267" s="8"/>
      <c r="OTA267" s="8"/>
      <c r="OTB267" s="8"/>
      <c r="OTC267" s="8"/>
      <c r="OTD267" s="7"/>
      <c r="OTE267" s="12"/>
      <c r="OTF267" s="8"/>
      <c r="OTG267" s="7"/>
      <c r="OTH267" s="15"/>
      <c r="OTI267" s="15"/>
      <c r="OTJ267" s="121"/>
      <c r="OTK267" s="7"/>
      <c r="OTL267" s="8"/>
      <c r="OTM267" s="8"/>
      <c r="OTN267" s="7"/>
      <c r="OTO267" s="10"/>
      <c r="OTP267" s="13"/>
      <c r="OTQ267" s="102"/>
      <c r="OTR267" s="13"/>
      <c r="OTS267" s="8"/>
      <c r="OTT267" s="8"/>
      <c r="OTU267" s="8"/>
      <c r="OTV267" s="8"/>
      <c r="OTW267" s="8"/>
      <c r="OTX267" s="8"/>
      <c r="OTY267" s="7"/>
      <c r="OTZ267" s="12"/>
      <c r="OUA267" s="8"/>
      <c r="OUB267" s="7"/>
      <c r="OUC267" s="15"/>
      <c r="OUD267" s="15"/>
      <c r="OUE267" s="121"/>
      <c r="OUF267" s="7"/>
      <c r="OUG267" s="8"/>
      <c r="OUH267" s="8"/>
      <c r="OUI267" s="7"/>
      <c r="OUJ267" s="10"/>
      <c r="OUK267" s="13"/>
      <c r="OUL267" s="102"/>
      <c r="OUM267" s="13"/>
      <c r="OUN267" s="8"/>
      <c r="OUO267" s="8"/>
      <c r="OUP267" s="8"/>
      <c r="OUQ267" s="8"/>
      <c r="OUR267" s="8"/>
      <c r="OUS267" s="8"/>
      <c r="OUT267" s="7"/>
      <c r="OUU267" s="12"/>
      <c r="OUV267" s="8"/>
      <c r="OUW267" s="7"/>
      <c r="OUX267" s="15"/>
      <c r="OUY267" s="15"/>
      <c r="OUZ267" s="121"/>
      <c r="OVA267" s="7"/>
      <c r="OVB267" s="8"/>
      <c r="OVC267" s="8"/>
      <c r="OVD267" s="7"/>
      <c r="OVE267" s="10"/>
      <c r="OVF267" s="13"/>
      <c r="OVG267" s="102"/>
      <c r="OVH267" s="13"/>
      <c r="OVI267" s="8"/>
      <c r="OVJ267" s="8"/>
      <c r="OVK267" s="8"/>
      <c r="OVL267" s="8"/>
      <c r="OVM267" s="8"/>
      <c r="OVN267" s="8"/>
      <c r="OVO267" s="7"/>
      <c r="OVP267" s="12"/>
      <c r="OVQ267" s="8"/>
      <c r="OVR267" s="7"/>
      <c r="OVS267" s="15"/>
      <c r="OVT267" s="15"/>
      <c r="OVU267" s="121"/>
      <c r="OVV267" s="7"/>
      <c r="OVW267" s="8"/>
      <c r="OVX267" s="8"/>
      <c r="OVY267" s="7"/>
      <c r="OVZ267" s="10"/>
      <c r="OWA267" s="13"/>
      <c r="OWB267" s="102"/>
      <c r="OWC267" s="13"/>
      <c r="OWD267" s="8"/>
      <c r="OWE267" s="8"/>
      <c r="OWF267" s="8"/>
      <c r="OWG267" s="8"/>
      <c r="OWH267" s="8"/>
      <c r="OWI267" s="8"/>
      <c r="OWJ267" s="7"/>
      <c r="OWK267" s="12"/>
      <c r="OWL267" s="8"/>
      <c r="OWM267" s="7"/>
      <c r="OWN267" s="15"/>
      <c r="OWO267" s="15"/>
      <c r="OWP267" s="121"/>
      <c r="OWQ267" s="7"/>
      <c r="OWR267" s="8"/>
      <c r="OWS267" s="8"/>
      <c r="OWT267" s="7"/>
      <c r="OWU267" s="10"/>
      <c r="OWV267" s="13"/>
      <c r="OWW267" s="102"/>
      <c r="OWX267" s="13"/>
      <c r="OWY267" s="8"/>
      <c r="OWZ267" s="8"/>
      <c r="OXA267" s="8"/>
      <c r="OXB267" s="8"/>
      <c r="OXC267" s="8"/>
      <c r="OXD267" s="8"/>
      <c r="OXE267" s="7"/>
      <c r="OXF267" s="12"/>
      <c r="OXG267" s="8"/>
      <c r="OXH267" s="7"/>
      <c r="OXI267" s="15"/>
      <c r="OXJ267" s="15"/>
      <c r="OXK267" s="121"/>
      <c r="OXL267" s="7"/>
      <c r="OXM267" s="8"/>
      <c r="OXN267" s="8"/>
      <c r="OXO267" s="7"/>
      <c r="OXP267" s="10"/>
      <c r="OXQ267" s="13"/>
      <c r="OXR267" s="102"/>
      <c r="OXS267" s="13"/>
      <c r="OXT267" s="8"/>
      <c r="OXU267" s="8"/>
      <c r="OXV267" s="8"/>
      <c r="OXW267" s="8"/>
      <c r="OXX267" s="8"/>
      <c r="OXY267" s="8"/>
      <c r="OXZ267" s="7"/>
      <c r="OYA267" s="12"/>
      <c r="OYB267" s="8"/>
      <c r="OYC267" s="7"/>
      <c r="OYD267" s="15"/>
      <c r="OYE267" s="15"/>
      <c r="OYF267" s="121"/>
      <c r="OYG267" s="7"/>
      <c r="OYH267" s="8"/>
      <c r="OYI267" s="8"/>
      <c r="OYJ267" s="7"/>
      <c r="OYK267" s="10"/>
      <c r="OYL267" s="13"/>
      <c r="OYM267" s="102"/>
      <c r="OYN267" s="13"/>
      <c r="OYO267" s="8"/>
      <c r="OYP267" s="8"/>
      <c r="OYQ267" s="8"/>
      <c r="OYR267" s="8"/>
      <c r="OYS267" s="8"/>
      <c r="OYT267" s="8"/>
      <c r="OYU267" s="7"/>
      <c r="OYV267" s="12"/>
      <c r="OYW267" s="8"/>
      <c r="OYX267" s="7"/>
      <c r="OYY267" s="15"/>
      <c r="OYZ267" s="15"/>
      <c r="OZA267" s="121"/>
      <c r="OZB267" s="7"/>
      <c r="OZC267" s="8"/>
      <c r="OZD267" s="8"/>
      <c r="OZE267" s="7"/>
      <c r="OZF267" s="10"/>
      <c r="OZG267" s="13"/>
      <c r="OZH267" s="102"/>
      <c r="OZI267" s="13"/>
      <c r="OZJ267" s="8"/>
      <c r="OZK267" s="8"/>
      <c r="OZL267" s="8"/>
      <c r="OZM267" s="8"/>
      <c r="OZN267" s="8"/>
      <c r="OZO267" s="8"/>
      <c r="OZP267" s="7"/>
      <c r="OZQ267" s="12"/>
      <c r="OZR267" s="8"/>
      <c r="OZS267" s="7"/>
      <c r="OZT267" s="15"/>
      <c r="OZU267" s="15"/>
      <c r="OZV267" s="121"/>
      <c r="OZW267" s="7"/>
      <c r="OZX267" s="8"/>
      <c r="OZY267" s="8"/>
      <c r="OZZ267" s="7"/>
      <c r="PAA267" s="10"/>
      <c r="PAB267" s="13"/>
      <c r="PAC267" s="102"/>
      <c r="PAD267" s="13"/>
      <c r="PAE267" s="8"/>
      <c r="PAF267" s="8"/>
      <c r="PAG267" s="8"/>
      <c r="PAH267" s="8"/>
      <c r="PAI267" s="8"/>
      <c r="PAJ267" s="8"/>
      <c r="PAK267" s="7"/>
      <c r="PAL267" s="12"/>
      <c r="PAM267" s="8"/>
      <c r="PAN267" s="7"/>
      <c r="PAO267" s="15"/>
      <c r="PAP267" s="15"/>
      <c r="PAQ267" s="121"/>
      <c r="PAR267" s="7"/>
      <c r="PAS267" s="8"/>
      <c r="PAT267" s="8"/>
      <c r="PAU267" s="7"/>
      <c r="PAV267" s="10"/>
      <c r="PAW267" s="13"/>
      <c r="PAX267" s="102"/>
      <c r="PAY267" s="13"/>
      <c r="PAZ267" s="8"/>
      <c r="PBA267" s="8"/>
      <c r="PBB267" s="8"/>
      <c r="PBC267" s="8"/>
      <c r="PBD267" s="8"/>
      <c r="PBE267" s="8"/>
      <c r="PBF267" s="7"/>
      <c r="PBG267" s="12"/>
      <c r="PBH267" s="8"/>
      <c r="PBI267" s="7"/>
      <c r="PBJ267" s="15"/>
      <c r="PBK267" s="15"/>
      <c r="PBL267" s="121"/>
      <c r="PBM267" s="7"/>
      <c r="PBN267" s="8"/>
      <c r="PBO267" s="8"/>
      <c r="PBP267" s="7"/>
      <c r="PBQ267" s="10"/>
      <c r="PBR267" s="13"/>
      <c r="PBS267" s="102"/>
      <c r="PBT267" s="13"/>
      <c r="PBU267" s="8"/>
      <c r="PBV267" s="8"/>
      <c r="PBW267" s="8"/>
      <c r="PBX267" s="8"/>
      <c r="PBY267" s="8"/>
      <c r="PBZ267" s="8"/>
      <c r="PCA267" s="7"/>
      <c r="PCB267" s="12"/>
      <c r="PCC267" s="8"/>
      <c r="PCD267" s="7"/>
      <c r="PCE267" s="15"/>
      <c r="PCF267" s="15"/>
      <c r="PCG267" s="121"/>
      <c r="PCH267" s="7"/>
      <c r="PCI267" s="8"/>
      <c r="PCJ267" s="8"/>
      <c r="PCK267" s="7"/>
      <c r="PCL267" s="10"/>
      <c r="PCM267" s="13"/>
      <c r="PCN267" s="102"/>
      <c r="PCO267" s="13"/>
      <c r="PCP267" s="8"/>
      <c r="PCQ267" s="8"/>
      <c r="PCR267" s="8"/>
      <c r="PCS267" s="8"/>
      <c r="PCT267" s="8"/>
      <c r="PCU267" s="8"/>
      <c r="PCV267" s="7"/>
      <c r="PCW267" s="12"/>
      <c r="PCX267" s="8"/>
      <c r="PCY267" s="7"/>
      <c r="PCZ267" s="15"/>
      <c r="PDA267" s="15"/>
      <c r="PDB267" s="121"/>
      <c r="PDC267" s="7"/>
      <c r="PDD267" s="8"/>
      <c r="PDE267" s="8"/>
      <c r="PDF267" s="7"/>
      <c r="PDG267" s="10"/>
      <c r="PDH267" s="13"/>
      <c r="PDI267" s="102"/>
      <c r="PDJ267" s="13"/>
      <c r="PDK267" s="8"/>
      <c r="PDL267" s="8"/>
      <c r="PDM267" s="8"/>
      <c r="PDN267" s="8"/>
      <c r="PDO267" s="8"/>
      <c r="PDP267" s="8"/>
      <c r="PDQ267" s="7"/>
      <c r="PDR267" s="12"/>
      <c r="PDS267" s="8"/>
      <c r="PDT267" s="7"/>
      <c r="PDU267" s="15"/>
      <c r="PDV267" s="15"/>
      <c r="PDW267" s="121"/>
      <c r="PDX267" s="7"/>
      <c r="PDY267" s="8"/>
      <c r="PDZ267" s="8"/>
      <c r="PEA267" s="7"/>
      <c r="PEB267" s="10"/>
      <c r="PEC267" s="13"/>
      <c r="PED267" s="102"/>
      <c r="PEE267" s="13"/>
      <c r="PEF267" s="8"/>
      <c r="PEG267" s="8"/>
      <c r="PEH267" s="8"/>
      <c r="PEI267" s="8"/>
      <c r="PEJ267" s="8"/>
      <c r="PEK267" s="8"/>
      <c r="PEL267" s="7"/>
      <c r="PEM267" s="12"/>
      <c r="PEN267" s="8"/>
      <c r="PEO267" s="7"/>
      <c r="PEP267" s="15"/>
      <c r="PEQ267" s="15"/>
      <c r="PER267" s="121"/>
      <c r="PES267" s="7"/>
      <c r="PET267" s="8"/>
      <c r="PEU267" s="8"/>
      <c r="PEV267" s="7"/>
      <c r="PEW267" s="10"/>
      <c r="PEX267" s="13"/>
      <c r="PEY267" s="102"/>
      <c r="PEZ267" s="13"/>
      <c r="PFA267" s="8"/>
      <c r="PFB267" s="8"/>
      <c r="PFC267" s="8"/>
      <c r="PFD267" s="8"/>
      <c r="PFE267" s="8"/>
      <c r="PFF267" s="8"/>
      <c r="PFG267" s="7"/>
      <c r="PFH267" s="12"/>
      <c r="PFI267" s="8"/>
      <c r="PFJ267" s="7"/>
      <c r="PFK267" s="15"/>
      <c r="PFL267" s="15"/>
      <c r="PFM267" s="121"/>
      <c r="PFN267" s="7"/>
      <c r="PFO267" s="8"/>
      <c r="PFP267" s="8"/>
      <c r="PFQ267" s="7"/>
      <c r="PFR267" s="10"/>
      <c r="PFS267" s="13"/>
      <c r="PFT267" s="102"/>
      <c r="PFU267" s="13"/>
      <c r="PFV267" s="8"/>
      <c r="PFW267" s="8"/>
      <c r="PFX267" s="8"/>
      <c r="PFY267" s="8"/>
      <c r="PFZ267" s="8"/>
      <c r="PGA267" s="8"/>
      <c r="PGB267" s="7"/>
      <c r="PGC267" s="12"/>
      <c r="PGD267" s="8"/>
      <c r="PGE267" s="7"/>
      <c r="PGF267" s="15"/>
      <c r="PGG267" s="15"/>
      <c r="PGH267" s="121"/>
      <c r="PGI267" s="7"/>
      <c r="PGJ267" s="8"/>
      <c r="PGK267" s="8"/>
      <c r="PGL267" s="7"/>
      <c r="PGM267" s="10"/>
      <c r="PGN267" s="13"/>
      <c r="PGO267" s="102"/>
      <c r="PGP267" s="13"/>
      <c r="PGQ267" s="8"/>
      <c r="PGR267" s="8"/>
      <c r="PGS267" s="8"/>
      <c r="PGT267" s="8"/>
      <c r="PGU267" s="8"/>
      <c r="PGV267" s="8"/>
      <c r="PGW267" s="7"/>
      <c r="PGX267" s="12"/>
      <c r="PGY267" s="8"/>
      <c r="PGZ267" s="7"/>
      <c r="PHA267" s="15"/>
      <c r="PHB267" s="15"/>
      <c r="PHC267" s="121"/>
      <c r="PHD267" s="7"/>
      <c r="PHE267" s="8"/>
      <c r="PHF267" s="8"/>
      <c r="PHG267" s="7"/>
      <c r="PHH267" s="10"/>
      <c r="PHI267" s="13"/>
      <c r="PHJ267" s="102"/>
      <c r="PHK267" s="13"/>
      <c r="PHL267" s="8"/>
      <c r="PHM267" s="8"/>
      <c r="PHN267" s="8"/>
      <c r="PHO267" s="8"/>
      <c r="PHP267" s="8"/>
      <c r="PHQ267" s="8"/>
      <c r="PHR267" s="7"/>
      <c r="PHS267" s="12"/>
      <c r="PHT267" s="8"/>
      <c r="PHU267" s="7"/>
      <c r="PHV267" s="15"/>
      <c r="PHW267" s="15"/>
      <c r="PHX267" s="121"/>
      <c r="PHY267" s="7"/>
      <c r="PHZ267" s="8"/>
      <c r="PIA267" s="8"/>
      <c r="PIB267" s="7"/>
      <c r="PIC267" s="10"/>
      <c r="PID267" s="13"/>
      <c r="PIE267" s="102"/>
      <c r="PIF267" s="13"/>
      <c r="PIG267" s="8"/>
      <c r="PIH267" s="8"/>
      <c r="PII267" s="8"/>
      <c r="PIJ267" s="8"/>
      <c r="PIK267" s="8"/>
      <c r="PIL267" s="8"/>
      <c r="PIM267" s="7"/>
      <c r="PIN267" s="12"/>
      <c r="PIO267" s="8"/>
      <c r="PIP267" s="7"/>
      <c r="PIQ267" s="15"/>
      <c r="PIR267" s="15"/>
      <c r="PIS267" s="121"/>
      <c r="PIT267" s="7"/>
      <c r="PIU267" s="8"/>
      <c r="PIV267" s="8"/>
      <c r="PIW267" s="7"/>
      <c r="PIX267" s="10"/>
      <c r="PIY267" s="13"/>
      <c r="PIZ267" s="102"/>
      <c r="PJA267" s="13"/>
      <c r="PJB267" s="8"/>
      <c r="PJC267" s="8"/>
      <c r="PJD267" s="8"/>
      <c r="PJE267" s="8"/>
      <c r="PJF267" s="8"/>
      <c r="PJG267" s="8"/>
      <c r="PJH267" s="7"/>
      <c r="PJI267" s="12"/>
      <c r="PJJ267" s="8"/>
      <c r="PJK267" s="7"/>
      <c r="PJL267" s="15"/>
      <c r="PJM267" s="15"/>
      <c r="PJN267" s="121"/>
      <c r="PJO267" s="7"/>
      <c r="PJP267" s="8"/>
      <c r="PJQ267" s="8"/>
      <c r="PJR267" s="7"/>
      <c r="PJS267" s="10"/>
      <c r="PJT267" s="13"/>
      <c r="PJU267" s="102"/>
      <c r="PJV267" s="13"/>
      <c r="PJW267" s="8"/>
      <c r="PJX267" s="8"/>
      <c r="PJY267" s="8"/>
      <c r="PJZ267" s="8"/>
      <c r="PKA267" s="8"/>
      <c r="PKB267" s="8"/>
      <c r="PKC267" s="7"/>
      <c r="PKD267" s="12"/>
      <c r="PKE267" s="8"/>
      <c r="PKF267" s="7"/>
      <c r="PKG267" s="15"/>
      <c r="PKH267" s="15"/>
      <c r="PKI267" s="121"/>
      <c r="PKJ267" s="7"/>
      <c r="PKK267" s="8"/>
      <c r="PKL267" s="8"/>
      <c r="PKM267" s="7"/>
      <c r="PKN267" s="10"/>
      <c r="PKO267" s="13"/>
      <c r="PKP267" s="102"/>
      <c r="PKQ267" s="13"/>
      <c r="PKR267" s="8"/>
      <c r="PKS267" s="8"/>
      <c r="PKT267" s="8"/>
      <c r="PKU267" s="8"/>
      <c r="PKV267" s="8"/>
      <c r="PKW267" s="8"/>
      <c r="PKX267" s="7"/>
      <c r="PKY267" s="12"/>
      <c r="PKZ267" s="8"/>
      <c r="PLA267" s="7"/>
      <c r="PLB267" s="15"/>
      <c r="PLC267" s="15"/>
      <c r="PLD267" s="121"/>
      <c r="PLE267" s="7"/>
      <c r="PLF267" s="8"/>
      <c r="PLG267" s="8"/>
      <c r="PLH267" s="7"/>
      <c r="PLI267" s="10"/>
      <c r="PLJ267" s="13"/>
      <c r="PLK267" s="102"/>
      <c r="PLL267" s="13"/>
      <c r="PLM267" s="8"/>
      <c r="PLN267" s="8"/>
      <c r="PLO267" s="8"/>
      <c r="PLP267" s="8"/>
      <c r="PLQ267" s="8"/>
      <c r="PLR267" s="8"/>
      <c r="PLS267" s="7"/>
      <c r="PLT267" s="12"/>
      <c r="PLU267" s="8"/>
      <c r="PLV267" s="7"/>
      <c r="PLW267" s="15"/>
      <c r="PLX267" s="15"/>
      <c r="PLY267" s="121"/>
      <c r="PLZ267" s="7"/>
      <c r="PMA267" s="8"/>
      <c r="PMB267" s="8"/>
      <c r="PMC267" s="7"/>
      <c r="PMD267" s="10"/>
      <c r="PME267" s="13"/>
      <c r="PMF267" s="102"/>
      <c r="PMG267" s="13"/>
      <c r="PMH267" s="8"/>
      <c r="PMI267" s="8"/>
      <c r="PMJ267" s="8"/>
      <c r="PMK267" s="8"/>
      <c r="PML267" s="8"/>
      <c r="PMM267" s="8"/>
      <c r="PMN267" s="7"/>
      <c r="PMO267" s="12"/>
      <c r="PMP267" s="8"/>
      <c r="PMQ267" s="7"/>
      <c r="PMR267" s="15"/>
      <c r="PMS267" s="15"/>
      <c r="PMT267" s="121"/>
      <c r="PMU267" s="7"/>
      <c r="PMV267" s="8"/>
      <c r="PMW267" s="8"/>
      <c r="PMX267" s="7"/>
      <c r="PMY267" s="10"/>
      <c r="PMZ267" s="13"/>
      <c r="PNA267" s="102"/>
      <c r="PNB267" s="13"/>
      <c r="PNC267" s="8"/>
      <c r="PND267" s="8"/>
      <c r="PNE267" s="8"/>
      <c r="PNF267" s="8"/>
      <c r="PNG267" s="8"/>
      <c r="PNH267" s="8"/>
      <c r="PNI267" s="7"/>
      <c r="PNJ267" s="12"/>
      <c r="PNK267" s="8"/>
      <c r="PNL267" s="7"/>
      <c r="PNM267" s="15"/>
      <c r="PNN267" s="15"/>
      <c r="PNO267" s="121"/>
      <c r="PNP267" s="7"/>
      <c r="PNQ267" s="8"/>
      <c r="PNR267" s="8"/>
      <c r="PNS267" s="7"/>
      <c r="PNT267" s="10"/>
      <c r="PNU267" s="13"/>
      <c r="PNV267" s="102"/>
      <c r="PNW267" s="13"/>
      <c r="PNX267" s="8"/>
      <c r="PNY267" s="8"/>
      <c r="PNZ267" s="8"/>
      <c r="POA267" s="8"/>
      <c r="POB267" s="8"/>
      <c r="POC267" s="8"/>
      <c r="POD267" s="7"/>
      <c r="POE267" s="12"/>
      <c r="POF267" s="8"/>
      <c r="POG267" s="7"/>
      <c r="POH267" s="15"/>
      <c r="POI267" s="15"/>
      <c r="POJ267" s="121"/>
      <c r="POK267" s="7"/>
      <c r="POL267" s="8"/>
      <c r="POM267" s="8"/>
      <c r="PON267" s="7"/>
      <c r="POO267" s="10"/>
      <c r="POP267" s="13"/>
      <c r="POQ267" s="102"/>
      <c r="POR267" s="13"/>
      <c r="POS267" s="8"/>
      <c r="POT267" s="8"/>
      <c r="POU267" s="8"/>
      <c r="POV267" s="8"/>
      <c r="POW267" s="8"/>
      <c r="POX267" s="8"/>
      <c r="POY267" s="7"/>
      <c r="POZ267" s="12"/>
      <c r="PPA267" s="8"/>
      <c r="PPB267" s="7"/>
      <c r="PPC267" s="15"/>
      <c r="PPD267" s="15"/>
      <c r="PPE267" s="121"/>
      <c r="PPF267" s="7"/>
      <c r="PPG267" s="8"/>
      <c r="PPH267" s="8"/>
      <c r="PPI267" s="7"/>
      <c r="PPJ267" s="10"/>
      <c r="PPK267" s="13"/>
      <c r="PPL267" s="102"/>
      <c r="PPM267" s="13"/>
      <c r="PPN267" s="8"/>
      <c r="PPO267" s="8"/>
      <c r="PPP267" s="8"/>
      <c r="PPQ267" s="8"/>
      <c r="PPR267" s="8"/>
      <c r="PPS267" s="8"/>
      <c r="PPT267" s="7"/>
      <c r="PPU267" s="12"/>
      <c r="PPV267" s="8"/>
      <c r="PPW267" s="7"/>
      <c r="PPX267" s="15"/>
      <c r="PPY267" s="15"/>
      <c r="PPZ267" s="121"/>
      <c r="PQA267" s="7"/>
      <c r="PQB267" s="8"/>
      <c r="PQC267" s="8"/>
      <c r="PQD267" s="7"/>
      <c r="PQE267" s="10"/>
      <c r="PQF267" s="13"/>
      <c r="PQG267" s="102"/>
      <c r="PQH267" s="13"/>
      <c r="PQI267" s="8"/>
      <c r="PQJ267" s="8"/>
      <c r="PQK267" s="8"/>
      <c r="PQL267" s="8"/>
      <c r="PQM267" s="8"/>
      <c r="PQN267" s="8"/>
      <c r="PQO267" s="7"/>
      <c r="PQP267" s="12"/>
      <c r="PQQ267" s="8"/>
      <c r="PQR267" s="7"/>
      <c r="PQS267" s="15"/>
      <c r="PQT267" s="15"/>
      <c r="PQU267" s="121"/>
      <c r="PQV267" s="7"/>
      <c r="PQW267" s="8"/>
      <c r="PQX267" s="8"/>
      <c r="PQY267" s="7"/>
      <c r="PQZ267" s="10"/>
      <c r="PRA267" s="13"/>
      <c r="PRB267" s="102"/>
      <c r="PRC267" s="13"/>
      <c r="PRD267" s="8"/>
      <c r="PRE267" s="8"/>
      <c r="PRF267" s="8"/>
      <c r="PRG267" s="8"/>
      <c r="PRH267" s="8"/>
      <c r="PRI267" s="8"/>
      <c r="PRJ267" s="7"/>
      <c r="PRK267" s="12"/>
      <c r="PRL267" s="8"/>
      <c r="PRM267" s="7"/>
      <c r="PRN267" s="15"/>
      <c r="PRO267" s="15"/>
      <c r="PRP267" s="121"/>
      <c r="PRQ267" s="7"/>
      <c r="PRR267" s="8"/>
      <c r="PRS267" s="8"/>
      <c r="PRT267" s="7"/>
      <c r="PRU267" s="10"/>
      <c r="PRV267" s="13"/>
      <c r="PRW267" s="102"/>
      <c r="PRX267" s="13"/>
      <c r="PRY267" s="8"/>
      <c r="PRZ267" s="8"/>
      <c r="PSA267" s="8"/>
      <c r="PSB267" s="8"/>
      <c r="PSC267" s="8"/>
      <c r="PSD267" s="8"/>
      <c r="PSE267" s="7"/>
      <c r="PSF267" s="12"/>
      <c r="PSG267" s="8"/>
      <c r="PSH267" s="7"/>
      <c r="PSI267" s="15"/>
      <c r="PSJ267" s="15"/>
      <c r="PSK267" s="121"/>
      <c r="PSL267" s="7"/>
      <c r="PSM267" s="8"/>
      <c r="PSN267" s="8"/>
      <c r="PSO267" s="7"/>
      <c r="PSP267" s="10"/>
      <c r="PSQ267" s="13"/>
      <c r="PSR267" s="102"/>
      <c r="PSS267" s="13"/>
      <c r="PST267" s="8"/>
      <c r="PSU267" s="8"/>
      <c r="PSV267" s="8"/>
      <c r="PSW267" s="8"/>
      <c r="PSX267" s="8"/>
      <c r="PSY267" s="8"/>
      <c r="PSZ267" s="7"/>
      <c r="PTA267" s="12"/>
      <c r="PTB267" s="8"/>
      <c r="PTC267" s="7"/>
      <c r="PTD267" s="15"/>
      <c r="PTE267" s="15"/>
      <c r="PTF267" s="121"/>
      <c r="PTG267" s="7"/>
      <c r="PTH267" s="8"/>
      <c r="PTI267" s="8"/>
      <c r="PTJ267" s="7"/>
      <c r="PTK267" s="10"/>
      <c r="PTL267" s="13"/>
      <c r="PTM267" s="102"/>
      <c r="PTN267" s="13"/>
      <c r="PTO267" s="8"/>
      <c r="PTP267" s="8"/>
      <c r="PTQ267" s="8"/>
      <c r="PTR267" s="8"/>
      <c r="PTS267" s="8"/>
      <c r="PTT267" s="8"/>
      <c r="PTU267" s="7"/>
      <c r="PTV267" s="12"/>
      <c r="PTW267" s="8"/>
      <c r="PTX267" s="7"/>
      <c r="PTY267" s="15"/>
      <c r="PTZ267" s="15"/>
      <c r="PUA267" s="121"/>
      <c r="PUB267" s="7"/>
      <c r="PUC267" s="8"/>
      <c r="PUD267" s="8"/>
      <c r="PUE267" s="7"/>
      <c r="PUF267" s="10"/>
      <c r="PUG267" s="13"/>
      <c r="PUH267" s="102"/>
      <c r="PUI267" s="13"/>
      <c r="PUJ267" s="8"/>
      <c r="PUK267" s="8"/>
      <c r="PUL267" s="8"/>
      <c r="PUM267" s="8"/>
      <c r="PUN267" s="8"/>
      <c r="PUO267" s="8"/>
      <c r="PUP267" s="7"/>
      <c r="PUQ267" s="12"/>
      <c r="PUR267" s="8"/>
      <c r="PUS267" s="7"/>
      <c r="PUT267" s="15"/>
      <c r="PUU267" s="15"/>
      <c r="PUV267" s="121"/>
      <c r="PUW267" s="7"/>
      <c r="PUX267" s="8"/>
      <c r="PUY267" s="8"/>
      <c r="PUZ267" s="7"/>
      <c r="PVA267" s="10"/>
      <c r="PVB267" s="13"/>
      <c r="PVC267" s="102"/>
      <c r="PVD267" s="13"/>
      <c r="PVE267" s="8"/>
      <c r="PVF267" s="8"/>
      <c r="PVG267" s="8"/>
      <c r="PVH267" s="8"/>
      <c r="PVI267" s="8"/>
      <c r="PVJ267" s="8"/>
      <c r="PVK267" s="7"/>
      <c r="PVL267" s="12"/>
      <c r="PVM267" s="8"/>
      <c r="PVN267" s="7"/>
      <c r="PVO267" s="15"/>
      <c r="PVP267" s="15"/>
      <c r="PVQ267" s="121"/>
      <c r="PVR267" s="7"/>
      <c r="PVS267" s="8"/>
      <c r="PVT267" s="8"/>
      <c r="PVU267" s="7"/>
      <c r="PVV267" s="10"/>
      <c r="PVW267" s="13"/>
      <c r="PVX267" s="102"/>
      <c r="PVY267" s="13"/>
      <c r="PVZ267" s="8"/>
      <c r="PWA267" s="8"/>
      <c r="PWB267" s="8"/>
      <c r="PWC267" s="8"/>
      <c r="PWD267" s="8"/>
      <c r="PWE267" s="8"/>
      <c r="PWF267" s="7"/>
      <c r="PWG267" s="12"/>
      <c r="PWH267" s="8"/>
      <c r="PWI267" s="7"/>
      <c r="PWJ267" s="15"/>
      <c r="PWK267" s="15"/>
      <c r="PWL267" s="121"/>
      <c r="PWM267" s="7"/>
      <c r="PWN267" s="8"/>
      <c r="PWO267" s="8"/>
      <c r="PWP267" s="7"/>
      <c r="PWQ267" s="10"/>
      <c r="PWR267" s="13"/>
      <c r="PWS267" s="102"/>
      <c r="PWT267" s="13"/>
      <c r="PWU267" s="8"/>
      <c r="PWV267" s="8"/>
      <c r="PWW267" s="8"/>
      <c r="PWX267" s="8"/>
      <c r="PWY267" s="8"/>
      <c r="PWZ267" s="8"/>
      <c r="PXA267" s="7"/>
      <c r="PXB267" s="12"/>
      <c r="PXC267" s="8"/>
      <c r="PXD267" s="7"/>
      <c r="PXE267" s="15"/>
      <c r="PXF267" s="15"/>
      <c r="PXG267" s="121"/>
      <c r="PXH267" s="7"/>
      <c r="PXI267" s="8"/>
      <c r="PXJ267" s="8"/>
      <c r="PXK267" s="7"/>
      <c r="PXL267" s="10"/>
      <c r="PXM267" s="13"/>
      <c r="PXN267" s="102"/>
      <c r="PXO267" s="13"/>
      <c r="PXP267" s="8"/>
      <c r="PXQ267" s="8"/>
      <c r="PXR267" s="8"/>
      <c r="PXS267" s="8"/>
      <c r="PXT267" s="8"/>
      <c r="PXU267" s="8"/>
      <c r="PXV267" s="7"/>
      <c r="PXW267" s="12"/>
      <c r="PXX267" s="8"/>
      <c r="PXY267" s="7"/>
      <c r="PXZ267" s="15"/>
      <c r="PYA267" s="15"/>
      <c r="PYB267" s="121"/>
      <c r="PYC267" s="7"/>
      <c r="PYD267" s="8"/>
      <c r="PYE267" s="8"/>
      <c r="PYF267" s="7"/>
      <c r="PYG267" s="10"/>
      <c r="PYH267" s="13"/>
      <c r="PYI267" s="102"/>
      <c r="PYJ267" s="13"/>
      <c r="PYK267" s="8"/>
      <c r="PYL267" s="8"/>
      <c r="PYM267" s="8"/>
      <c r="PYN267" s="8"/>
      <c r="PYO267" s="8"/>
      <c r="PYP267" s="8"/>
      <c r="PYQ267" s="7"/>
      <c r="PYR267" s="12"/>
      <c r="PYS267" s="8"/>
      <c r="PYT267" s="7"/>
      <c r="PYU267" s="15"/>
      <c r="PYV267" s="15"/>
      <c r="PYW267" s="121"/>
      <c r="PYX267" s="7"/>
      <c r="PYY267" s="8"/>
      <c r="PYZ267" s="8"/>
      <c r="PZA267" s="7"/>
      <c r="PZB267" s="10"/>
      <c r="PZC267" s="13"/>
      <c r="PZD267" s="102"/>
      <c r="PZE267" s="13"/>
      <c r="PZF267" s="8"/>
      <c r="PZG267" s="8"/>
      <c r="PZH267" s="8"/>
      <c r="PZI267" s="8"/>
      <c r="PZJ267" s="8"/>
      <c r="PZK267" s="8"/>
      <c r="PZL267" s="7"/>
      <c r="PZM267" s="12"/>
      <c r="PZN267" s="8"/>
      <c r="PZO267" s="7"/>
      <c r="PZP267" s="15"/>
      <c r="PZQ267" s="15"/>
      <c r="PZR267" s="121"/>
      <c r="PZS267" s="7"/>
      <c r="PZT267" s="8"/>
      <c r="PZU267" s="8"/>
      <c r="PZV267" s="7"/>
      <c r="PZW267" s="10"/>
      <c r="PZX267" s="13"/>
      <c r="PZY267" s="102"/>
      <c r="PZZ267" s="13"/>
      <c r="QAA267" s="8"/>
      <c r="QAB267" s="8"/>
      <c r="QAC267" s="8"/>
      <c r="QAD267" s="8"/>
      <c r="QAE267" s="8"/>
      <c r="QAF267" s="8"/>
      <c r="QAG267" s="7"/>
      <c r="QAH267" s="12"/>
      <c r="QAI267" s="8"/>
      <c r="QAJ267" s="7"/>
      <c r="QAK267" s="15"/>
      <c r="QAL267" s="15"/>
      <c r="QAM267" s="121"/>
      <c r="QAN267" s="7"/>
      <c r="QAO267" s="8"/>
      <c r="QAP267" s="8"/>
      <c r="QAQ267" s="7"/>
      <c r="QAR267" s="10"/>
      <c r="QAS267" s="13"/>
      <c r="QAT267" s="102"/>
      <c r="QAU267" s="13"/>
      <c r="QAV267" s="8"/>
      <c r="QAW267" s="8"/>
      <c r="QAX267" s="8"/>
      <c r="QAY267" s="8"/>
      <c r="QAZ267" s="8"/>
      <c r="QBA267" s="8"/>
      <c r="QBB267" s="7"/>
      <c r="QBC267" s="12"/>
      <c r="QBD267" s="8"/>
      <c r="QBE267" s="7"/>
      <c r="QBF267" s="15"/>
      <c r="QBG267" s="15"/>
      <c r="QBH267" s="121"/>
      <c r="QBI267" s="7"/>
      <c r="QBJ267" s="8"/>
      <c r="QBK267" s="8"/>
      <c r="QBL267" s="7"/>
      <c r="QBM267" s="10"/>
      <c r="QBN267" s="13"/>
      <c r="QBO267" s="102"/>
      <c r="QBP267" s="13"/>
      <c r="QBQ267" s="8"/>
      <c r="QBR267" s="8"/>
      <c r="QBS267" s="8"/>
      <c r="QBT267" s="8"/>
      <c r="QBU267" s="8"/>
      <c r="QBV267" s="8"/>
      <c r="QBW267" s="7"/>
      <c r="QBX267" s="12"/>
      <c r="QBY267" s="8"/>
      <c r="QBZ267" s="7"/>
      <c r="QCA267" s="15"/>
      <c r="QCB267" s="15"/>
      <c r="QCC267" s="121"/>
      <c r="QCD267" s="7"/>
      <c r="QCE267" s="8"/>
      <c r="QCF267" s="8"/>
      <c r="QCG267" s="7"/>
      <c r="QCH267" s="10"/>
      <c r="QCI267" s="13"/>
      <c r="QCJ267" s="102"/>
      <c r="QCK267" s="13"/>
      <c r="QCL267" s="8"/>
      <c r="QCM267" s="8"/>
      <c r="QCN267" s="8"/>
      <c r="QCO267" s="8"/>
      <c r="QCP267" s="8"/>
      <c r="QCQ267" s="8"/>
      <c r="QCR267" s="7"/>
      <c r="QCS267" s="12"/>
      <c r="QCT267" s="8"/>
      <c r="QCU267" s="7"/>
      <c r="QCV267" s="15"/>
      <c r="QCW267" s="15"/>
      <c r="QCX267" s="121"/>
      <c r="QCY267" s="7"/>
      <c r="QCZ267" s="8"/>
      <c r="QDA267" s="8"/>
      <c r="QDB267" s="7"/>
      <c r="QDC267" s="10"/>
      <c r="QDD267" s="13"/>
      <c r="QDE267" s="102"/>
      <c r="QDF267" s="13"/>
      <c r="QDG267" s="8"/>
      <c r="QDH267" s="8"/>
      <c r="QDI267" s="8"/>
      <c r="QDJ267" s="8"/>
      <c r="QDK267" s="8"/>
      <c r="QDL267" s="8"/>
      <c r="QDM267" s="7"/>
      <c r="QDN267" s="12"/>
      <c r="QDO267" s="8"/>
      <c r="QDP267" s="7"/>
      <c r="QDQ267" s="15"/>
      <c r="QDR267" s="15"/>
      <c r="QDS267" s="121"/>
      <c r="QDT267" s="7"/>
      <c r="QDU267" s="8"/>
      <c r="QDV267" s="8"/>
      <c r="QDW267" s="7"/>
      <c r="QDX267" s="10"/>
      <c r="QDY267" s="13"/>
      <c r="QDZ267" s="102"/>
      <c r="QEA267" s="13"/>
      <c r="QEB267" s="8"/>
      <c r="QEC267" s="8"/>
      <c r="QED267" s="8"/>
      <c r="QEE267" s="8"/>
      <c r="QEF267" s="8"/>
      <c r="QEG267" s="8"/>
      <c r="QEH267" s="7"/>
      <c r="QEI267" s="12"/>
      <c r="QEJ267" s="8"/>
      <c r="QEK267" s="7"/>
      <c r="QEL267" s="15"/>
      <c r="QEM267" s="15"/>
      <c r="QEN267" s="121"/>
      <c r="QEO267" s="7"/>
      <c r="QEP267" s="8"/>
      <c r="QEQ267" s="8"/>
      <c r="QER267" s="7"/>
      <c r="QES267" s="10"/>
      <c r="QET267" s="13"/>
      <c r="QEU267" s="102"/>
      <c r="QEV267" s="13"/>
      <c r="QEW267" s="8"/>
      <c r="QEX267" s="8"/>
      <c r="QEY267" s="8"/>
      <c r="QEZ267" s="8"/>
      <c r="QFA267" s="8"/>
      <c r="QFB267" s="8"/>
      <c r="QFC267" s="7"/>
      <c r="QFD267" s="12"/>
      <c r="QFE267" s="8"/>
      <c r="QFF267" s="7"/>
      <c r="QFG267" s="15"/>
      <c r="QFH267" s="15"/>
      <c r="QFI267" s="121"/>
      <c r="QFJ267" s="7"/>
      <c r="QFK267" s="8"/>
      <c r="QFL267" s="8"/>
      <c r="QFM267" s="7"/>
      <c r="QFN267" s="10"/>
      <c r="QFO267" s="13"/>
      <c r="QFP267" s="102"/>
      <c r="QFQ267" s="13"/>
      <c r="QFR267" s="8"/>
      <c r="QFS267" s="8"/>
      <c r="QFT267" s="8"/>
      <c r="QFU267" s="8"/>
      <c r="QFV267" s="8"/>
      <c r="QFW267" s="8"/>
      <c r="QFX267" s="7"/>
      <c r="QFY267" s="12"/>
      <c r="QFZ267" s="8"/>
      <c r="QGA267" s="7"/>
      <c r="QGB267" s="15"/>
      <c r="QGC267" s="15"/>
      <c r="QGD267" s="121"/>
      <c r="QGE267" s="7"/>
      <c r="QGF267" s="8"/>
      <c r="QGG267" s="8"/>
      <c r="QGH267" s="7"/>
      <c r="QGI267" s="10"/>
      <c r="QGJ267" s="13"/>
      <c r="QGK267" s="102"/>
      <c r="QGL267" s="13"/>
      <c r="QGM267" s="8"/>
      <c r="QGN267" s="8"/>
      <c r="QGO267" s="8"/>
      <c r="QGP267" s="8"/>
      <c r="QGQ267" s="8"/>
      <c r="QGR267" s="8"/>
      <c r="QGS267" s="7"/>
      <c r="QGT267" s="12"/>
      <c r="QGU267" s="8"/>
      <c r="QGV267" s="7"/>
      <c r="QGW267" s="15"/>
      <c r="QGX267" s="15"/>
      <c r="QGY267" s="121"/>
      <c r="QGZ267" s="7"/>
      <c r="QHA267" s="8"/>
      <c r="QHB267" s="8"/>
      <c r="QHC267" s="7"/>
      <c r="QHD267" s="10"/>
      <c r="QHE267" s="13"/>
      <c r="QHF267" s="102"/>
      <c r="QHG267" s="13"/>
      <c r="QHH267" s="8"/>
      <c r="QHI267" s="8"/>
      <c r="QHJ267" s="8"/>
      <c r="QHK267" s="8"/>
      <c r="QHL267" s="8"/>
      <c r="QHM267" s="8"/>
      <c r="QHN267" s="7"/>
      <c r="QHO267" s="12"/>
      <c r="QHP267" s="8"/>
      <c r="QHQ267" s="7"/>
      <c r="QHR267" s="15"/>
      <c r="QHS267" s="15"/>
      <c r="QHT267" s="121"/>
      <c r="QHU267" s="7"/>
      <c r="QHV267" s="8"/>
      <c r="QHW267" s="8"/>
      <c r="QHX267" s="7"/>
      <c r="QHY267" s="10"/>
      <c r="QHZ267" s="13"/>
      <c r="QIA267" s="102"/>
      <c r="QIB267" s="13"/>
      <c r="QIC267" s="8"/>
      <c r="QID267" s="8"/>
      <c r="QIE267" s="8"/>
      <c r="QIF267" s="8"/>
      <c r="QIG267" s="8"/>
      <c r="QIH267" s="8"/>
      <c r="QII267" s="7"/>
      <c r="QIJ267" s="12"/>
      <c r="QIK267" s="8"/>
      <c r="QIL267" s="7"/>
      <c r="QIM267" s="15"/>
      <c r="QIN267" s="15"/>
      <c r="QIO267" s="121"/>
      <c r="QIP267" s="7"/>
      <c r="QIQ267" s="8"/>
      <c r="QIR267" s="8"/>
      <c r="QIS267" s="7"/>
      <c r="QIT267" s="10"/>
      <c r="QIU267" s="13"/>
      <c r="QIV267" s="102"/>
      <c r="QIW267" s="13"/>
      <c r="QIX267" s="8"/>
      <c r="QIY267" s="8"/>
      <c r="QIZ267" s="8"/>
      <c r="QJA267" s="8"/>
      <c r="QJB267" s="8"/>
      <c r="QJC267" s="8"/>
      <c r="QJD267" s="7"/>
      <c r="QJE267" s="12"/>
      <c r="QJF267" s="8"/>
      <c r="QJG267" s="7"/>
      <c r="QJH267" s="15"/>
      <c r="QJI267" s="15"/>
      <c r="QJJ267" s="121"/>
      <c r="QJK267" s="7"/>
      <c r="QJL267" s="8"/>
      <c r="QJM267" s="8"/>
      <c r="QJN267" s="7"/>
      <c r="QJO267" s="10"/>
      <c r="QJP267" s="13"/>
      <c r="QJQ267" s="102"/>
      <c r="QJR267" s="13"/>
      <c r="QJS267" s="8"/>
      <c r="QJT267" s="8"/>
      <c r="QJU267" s="8"/>
      <c r="QJV267" s="8"/>
      <c r="QJW267" s="8"/>
      <c r="QJX267" s="8"/>
      <c r="QJY267" s="7"/>
      <c r="QJZ267" s="12"/>
      <c r="QKA267" s="8"/>
      <c r="QKB267" s="7"/>
      <c r="QKC267" s="15"/>
      <c r="QKD267" s="15"/>
      <c r="QKE267" s="121"/>
      <c r="QKF267" s="7"/>
      <c r="QKG267" s="8"/>
      <c r="QKH267" s="8"/>
      <c r="QKI267" s="7"/>
      <c r="QKJ267" s="10"/>
      <c r="QKK267" s="13"/>
      <c r="QKL267" s="102"/>
      <c r="QKM267" s="13"/>
      <c r="QKN267" s="8"/>
      <c r="QKO267" s="8"/>
      <c r="QKP267" s="8"/>
      <c r="QKQ267" s="8"/>
      <c r="QKR267" s="8"/>
      <c r="QKS267" s="8"/>
      <c r="QKT267" s="7"/>
      <c r="QKU267" s="12"/>
      <c r="QKV267" s="8"/>
      <c r="QKW267" s="7"/>
      <c r="QKX267" s="15"/>
      <c r="QKY267" s="15"/>
      <c r="QKZ267" s="121"/>
      <c r="QLA267" s="7"/>
      <c r="QLB267" s="8"/>
      <c r="QLC267" s="8"/>
      <c r="QLD267" s="7"/>
      <c r="QLE267" s="10"/>
      <c r="QLF267" s="13"/>
      <c r="QLG267" s="102"/>
      <c r="QLH267" s="13"/>
      <c r="QLI267" s="8"/>
      <c r="QLJ267" s="8"/>
      <c r="QLK267" s="8"/>
      <c r="QLL267" s="8"/>
      <c r="QLM267" s="8"/>
      <c r="QLN267" s="8"/>
      <c r="QLO267" s="7"/>
      <c r="QLP267" s="12"/>
      <c r="QLQ267" s="8"/>
      <c r="QLR267" s="7"/>
      <c r="QLS267" s="15"/>
      <c r="QLT267" s="15"/>
      <c r="QLU267" s="121"/>
      <c r="QLV267" s="7"/>
      <c r="QLW267" s="8"/>
      <c r="QLX267" s="8"/>
      <c r="QLY267" s="7"/>
      <c r="QLZ267" s="10"/>
      <c r="QMA267" s="13"/>
      <c r="QMB267" s="102"/>
      <c r="QMC267" s="13"/>
      <c r="QMD267" s="8"/>
      <c r="QME267" s="8"/>
      <c r="QMF267" s="8"/>
      <c r="QMG267" s="8"/>
      <c r="QMH267" s="8"/>
      <c r="QMI267" s="8"/>
      <c r="QMJ267" s="7"/>
      <c r="QMK267" s="12"/>
      <c r="QML267" s="8"/>
      <c r="QMM267" s="7"/>
      <c r="QMN267" s="15"/>
      <c r="QMO267" s="15"/>
      <c r="QMP267" s="121"/>
      <c r="QMQ267" s="7"/>
      <c r="QMR267" s="8"/>
      <c r="QMS267" s="8"/>
      <c r="QMT267" s="7"/>
      <c r="QMU267" s="10"/>
      <c r="QMV267" s="13"/>
      <c r="QMW267" s="102"/>
      <c r="QMX267" s="13"/>
      <c r="QMY267" s="8"/>
      <c r="QMZ267" s="8"/>
      <c r="QNA267" s="8"/>
      <c r="QNB267" s="8"/>
      <c r="QNC267" s="8"/>
      <c r="QND267" s="8"/>
      <c r="QNE267" s="7"/>
      <c r="QNF267" s="12"/>
      <c r="QNG267" s="8"/>
      <c r="QNH267" s="7"/>
      <c r="QNI267" s="15"/>
      <c r="QNJ267" s="15"/>
      <c r="QNK267" s="121"/>
      <c r="QNL267" s="7"/>
      <c r="QNM267" s="8"/>
      <c r="QNN267" s="8"/>
      <c r="QNO267" s="7"/>
      <c r="QNP267" s="10"/>
      <c r="QNQ267" s="13"/>
      <c r="QNR267" s="102"/>
      <c r="QNS267" s="13"/>
      <c r="QNT267" s="8"/>
      <c r="QNU267" s="8"/>
      <c r="QNV267" s="8"/>
      <c r="QNW267" s="8"/>
      <c r="QNX267" s="8"/>
      <c r="QNY267" s="8"/>
      <c r="QNZ267" s="7"/>
      <c r="QOA267" s="12"/>
      <c r="QOB267" s="8"/>
      <c r="QOC267" s="7"/>
      <c r="QOD267" s="15"/>
      <c r="QOE267" s="15"/>
      <c r="QOF267" s="121"/>
      <c r="QOG267" s="7"/>
      <c r="QOH267" s="8"/>
      <c r="QOI267" s="8"/>
      <c r="QOJ267" s="7"/>
      <c r="QOK267" s="10"/>
      <c r="QOL267" s="13"/>
      <c r="QOM267" s="102"/>
      <c r="QON267" s="13"/>
      <c r="QOO267" s="8"/>
      <c r="QOP267" s="8"/>
      <c r="QOQ267" s="8"/>
      <c r="QOR267" s="8"/>
      <c r="QOS267" s="8"/>
      <c r="QOT267" s="8"/>
      <c r="QOU267" s="7"/>
      <c r="QOV267" s="12"/>
      <c r="QOW267" s="8"/>
      <c r="QOX267" s="7"/>
      <c r="QOY267" s="15"/>
      <c r="QOZ267" s="15"/>
      <c r="QPA267" s="121"/>
      <c r="QPB267" s="7"/>
      <c r="QPC267" s="8"/>
      <c r="QPD267" s="8"/>
      <c r="QPE267" s="7"/>
      <c r="QPF267" s="10"/>
      <c r="QPG267" s="13"/>
      <c r="QPH267" s="102"/>
      <c r="QPI267" s="13"/>
      <c r="QPJ267" s="8"/>
      <c r="QPK267" s="8"/>
      <c r="QPL267" s="8"/>
      <c r="QPM267" s="8"/>
      <c r="QPN267" s="8"/>
      <c r="QPO267" s="8"/>
      <c r="QPP267" s="7"/>
      <c r="QPQ267" s="12"/>
      <c r="QPR267" s="8"/>
      <c r="QPS267" s="7"/>
      <c r="QPT267" s="15"/>
      <c r="QPU267" s="15"/>
      <c r="QPV267" s="121"/>
      <c r="QPW267" s="7"/>
      <c r="QPX267" s="8"/>
      <c r="QPY267" s="8"/>
      <c r="QPZ267" s="7"/>
      <c r="QQA267" s="10"/>
      <c r="QQB267" s="13"/>
      <c r="QQC267" s="102"/>
      <c r="QQD267" s="13"/>
      <c r="QQE267" s="8"/>
      <c r="QQF267" s="8"/>
      <c r="QQG267" s="8"/>
      <c r="QQH267" s="8"/>
      <c r="QQI267" s="8"/>
      <c r="QQJ267" s="8"/>
      <c r="QQK267" s="7"/>
      <c r="QQL267" s="12"/>
      <c r="QQM267" s="8"/>
      <c r="QQN267" s="7"/>
      <c r="QQO267" s="15"/>
      <c r="QQP267" s="15"/>
      <c r="QQQ267" s="121"/>
      <c r="QQR267" s="7"/>
      <c r="QQS267" s="8"/>
      <c r="QQT267" s="8"/>
      <c r="QQU267" s="7"/>
      <c r="QQV267" s="10"/>
      <c r="QQW267" s="13"/>
      <c r="QQX267" s="102"/>
      <c r="QQY267" s="13"/>
      <c r="QQZ267" s="8"/>
      <c r="QRA267" s="8"/>
      <c r="QRB267" s="8"/>
      <c r="QRC267" s="8"/>
      <c r="QRD267" s="8"/>
      <c r="QRE267" s="8"/>
      <c r="QRF267" s="7"/>
      <c r="QRG267" s="12"/>
      <c r="QRH267" s="8"/>
      <c r="QRI267" s="7"/>
      <c r="QRJ267" s="15"/>
      <c r="QRK267" s="15"/>
      <c r="QRL267" s="121"/>
      <c r="QRM267" s="7"/>
      <c r="QRN267" s="8"/>
      <c r="QRO267" s="8"/>
      <c r="QRP267" s="7"/>
      <c r="QRQ267" s="10"/>
      <c r="QRR267" s="13"/>
      <c r="QRS267" s="102"/>
      <c r="QRT267" s="13"/>
      <c r="QRU267" s="8"/>
      <c r="QRV267" s="8"/>
      <c r="QRW267" s="8"/>
      <c r="QRX267" s="8"/>
      <c r="QRY267" s="8"/>
      <c r="QRZ267" s="8"/>
      <c r="QSA267" s="7"/>
      <c r="QSB267" s="12"/>
      <c r="QSC267" s="8"/>
      <c r="QSD267" s="7"/>
      <c r="QSE267" s="15"/>
      <c r="QSF267" s="15"/>
      <c r="QSG267" s="121"/>
      <c r="QSH267" s="7"/>
      <c r="QSI267" s="8"/>
      <c r="QSJ267" s="8"/>
      <c r="QSK267" s="7"/>
      <c r="QSL267" s="10"/>
      <c r="QSM267" s="13"/>
      <c r="QSN267" s="102"/>
      <c r="QSO267" s="13"/>
      <c r="QSP267" s="8"/>
      <c r="QSQ267" s="8"/>
      <c r="QSR267" s="8"/>
      <c r="QSS267" s="8"/>
      <c r="QST267" s="8"/>
      <c r="QSU267" s="8"/>
      <c r="QSV267" s="7"/>
      <c r="QSW267" s="12"/>
      <c r="QSX267" s="8"/>
      <c r="QSY267" s="7"/>
      <c r="QSZ267" s="15"/>
      <c r="QTA267" s="15"/>
      <c r="QTB267" s="121"/>
      <c r="QTC267" s="7"/>
      <c r="QTD267" s="8"/>
      <c r="QTE267" s="8"/>
      <c r="QTF267" s="7"/>
      <c r="QTG267" s="10"/>
      <c r="QTH267" s="13"/>
      <c r="QTI267" s="102"/>
      <c r="QTJ267" s="13"/>
      <c r="QTK267" s="8"/>
      <c r="QTL267" s="8"/>
      <c r="QTM267" s="8"/>
      <c r="QTN267" s="8"/>
      <c r="QTO267" s="8"/>
      <c r="QTP267" s="8"/>
      <c r="QTQ267" s="7"/>
      <c r="QTR267" s="12"/>
      <c r="QTS267" s="8"/>
      <c r="QTT267" s="7"/>
      <c r="QTU267" s="15"/>
      <c r="QTV267" s="15"/>
      <c r="QTW267" s="121"/>
      <c r="QTX267" s="7"/>
      <c r="QTY267" s="8"/>
      <c r="QTZ267" s="8"/>
      <c r="QUA267" s="7"/>
      <c r="QUB267" s="10"/>
      <c r="QUC267" s="13"/>
      <c r="QUD267" s="102"/>
      <c r="QUE267" s="13"/>
      <c r="QUF267" s="8"/>
      <c r="QUG267" s="8"/>
      <c r="QUH267" s="8"/>
      <c r="QUI267" s="8"/>
      <c r="QUJ267" s="8"/>
      <c r="QUK267" s="8"/>
      <c r="QUL267" s="7"/>
      <c r="QUM267" s="12"/>
      <c r="QUN267" s="8"/>
      <c r="QUO267" s="7"/>
      <c r="QUP267" s="15"/>
      <c r="QUQ267" s="15"/>
      <c r="QUR267" s="121"/>
      <c r="QUS267" s="7"/>
      <c r="QUT267" s="8"/>
      <c r="QUU267" s="8"/>
      <c r="QUV267" s="7"/>
      <c r="QUW267" s="10"/>
      <c r="QUX267" s="13"/>
      <c r="QUY267" s="102"/>
      <c r="QUZ267" s="13"/>
      <c r="QVA267" s="8"/>
      <c r="QVB267" s="8"/>
      <c r="QVC267" s="8"/>
      <c r="QVD267" s="8"/>
      <c r="QVE267" s="8"/>
      <c r="QVF267" s="8"/>
      <c r="QVG267" s="7"/>
      <c r="QVH267" s="12"/>
      <c r="QVI267" s="8"/>
      <c r="QVJ267" s="7"/>
      <c r="QVK267" s="15"/>
      <c r="QVL267" s="15"/>
      <c r="QVM267" s="121"/>
      <c r="QVN267" s="7"/>
      <c r="QVO267" s="8"/>
      <c r="QVP267" s="8"/>
      <c r="QVQ267" s="7"/>
      <c r="QVR267" s="10"/>
      <c r="QVS267" s="13"/>
      <c r="QVT267" s="102"/>
      <c r="QVU267" s="13"/>
      <c r="QVV267" s="8"/>
      <c r="QVW267" s="8"/>
      <c r="QVX267" s="8"/>
      <c r="QVY267" s="8"/>
      <c r="QVZ267" s="8"/>
      <c r="QWA267" s="8"/>
      <c r="QWB267" s="7"/>
      <c r="QWC267" s="12"/>
      <c r="QWD267" s="8"/>
      <c r="QWE267" s="7"/>
      <c r="QWF267" s="15"/>
      <c r="QWG267" s="15"/>
      <c r="QWH267" s="121"/>
      <c r="QWI267" s="7"/>
      <c r="QWJ267" s="8"/>
      <c r="QWK267" s="8"/>
      <c r="QWL267" s="7"/>
      <c r="QWM267" s="10"/>
      <c r="QWN267" s="13"/>
      <c r="QWO267" s="102"/>
      <c r="QWP267" s="13"/>
      <c r="QWQ267" s="8"/>
      <c r="QWR267" s="8"/>
      <c r="QWS267" s="8"/>
      <c r="QWT267" s="8"/>
      <c r="QWU267" s="8"/>
      <c r="QWV267" s="8"/>
      <c r="QWW267" s="7"/>
      <c r="QWX267" s="12"/>
      <c r="QWY267" s="8"/>
      <c r="QWZ267" s="7"/>
      <c r="QXA267" s="15"/>
      <c r="QXB267" s="15"/>
      <c r="QXC267" s="121"/>
      <c r="QXD267" s="7"/>
      <c r="QXE267" s="8"/>
      <c r="QXF267" s="8"/>
      <c r="QXG267" s="7"/>
      <c r="QXH267" s="10"/>
      <c r="QXI267" s="13"/>
      <c r="QXJ267" s="102"/>
      <c r="QXK267" s="13"/>
      <c r="QXL267" s="8"/>
      <c r="QXM267" s="8"/>
      <c r="QXN267" s="8"/>
      <c r="QXO267" s="8"/>
      <c r="QXP267" s="8"/>
      <c r="QXQ267" s="8"/>
      <c r="QXR267" s="7"/>
      <c r="QXS267" s="12"/>
      <c r="QXT267" s="8"/>
      <c r="QXU267" s="7"/>
      <c r="QXV267" s="15"/>
      <c r="QXW267" s="15"/>
      <c r="QXX267" s="121"/>
      <c r="QXY267" s="7"/>
      <c r="QXZ267" s="8"/>
      <c r="QYA267" s="8"/>
      <c r="QYB267" s="7"/>
      <c r="QYC267" s="10"/>
      <c r="QYD267" s="13"/>
      <c r="QYE267" s="102"/>
      <c r="QYF267" s="13"/>
      <c r="QYG267" s="8"/>
      <c r="QYH267" s="8"/>
      <c r="QYI267" s="8"/>
      <c r="QYJ267" s="8"/>
      <c r="QYK267" s="8"/>
      <c r="QYL267" s="8"/>
      <c r="QYM267" s="7"/>
      <c r="QYN267" s="12"/>
      <c r="QYO267" s="8"/>
      <c r="QYP267" s="7"/>
      <c r="QYQ267" s="15"/>
      <c r="QYR267" s="15"/>
      <c r="QYS267" s="121"/>
      <c r="QYT267" s="7"/>
      <c r="QYU267" s="8"/>
      <c r="QYV267" s="8"/>
      <c r="QYW267" s="7"/>
      <c r="QYX267" s="10"/>
      <c r="QYY267" s="13"/>
      <c r="QYZ267" s="102"/>
      <c r="QZA267" s="13"/>
      <c r="QZB267" s="8"/>
      <c r="QZC267" s="8"/>
      <c r="QZD267" s="8"/>
      <c r="QZE267" s="8"/>
      <c r="QZF267" s="8"/>
      <c r="QZG267" s="8"/>
      <c r="QZH267" s="7"/>
      <c r="QZI267" s="12"/>
      <c r="QZJ267" s="8"/>
      <c r="QZK267" s="7"/>
      <c r="QZL267" s="15"/>
      <c r="QZM267" s="15"/>
      <c r="QZN267" s="121"/>
      <c r="QZO267" s="7"/>
      <c r="QZP267" s="8"/>
      <c r="QZQ267" s="8"/>
      <c r="QZR267" s="7"/>
      <c r="QZS267" s="10"/>
      <c r="QZT267" s="13"/>
      <c r="QZU267" s="102"/>
      <c r="QZV267" s="13"/>
      <c r="QZW267" s="8"/>
      <c r="QZX267" s="8"/>
      <c r="QZY267" s="8"/>
      <c r="QZZ267" s="8"/>
      <c r="RAA267" s="8"/>
      <c r="RAB267" s="8"/>
      <c r="RAC267" s="7"/>
      <c r="RAD267" s="12"/>
      <c r="RAE267" s="8"/>
      <c r="RAF267" s="7"/>
      <c r="RAG267" s="15"/>
      <c r="RAH267" s="15"/>
      <c r="RAI267" s="121"/>
      <c r="RAJ267" s="7"/>
      <c r="RAK267" s="8"/>
      <c r="RAL267" s="8"/>
      <c r="RAM267" s="7"/>
      <c r="RAN267" s="10"/>
      <c r="RAO267" s="13"/>
      <c r="RAP267" s="102"/>
      <c r="RAQ267" s="13"/>
      <c r="RAR267" s="8"/>
      <c r="RAS267" s="8"/>
      <c r="RAT267" s="8"/>
      <c r="RAU267" s="8"/>
      <c r="RAV267" s="8"/>
      <c r="RAW267" s="8"/>
      <c r="RAX267" s="7"/>
      <c r="RAY267" s="12"/>
      <c r="RAZ267" s="8"/>
      <c r="RBA267" s="7"/>
      <c r="RBB267" s="15"/>
      <c r="RBC267" s="15"/>
      <c r="RBD267" s="121"/>
      <c r="RBE267" s="7"/>
      <c r="RBF267" s="8"/>
      <c r="RBG267" s="8"/>
      <c r="RBH267" s="7"/>
      <c r="RBI267" s="10"/>
      <c r="RBJ267" s="13"/>
      <c r="RBK267" s="102"/>
      <c r="RBL267" s="13"/>
      <c r="RBM267" s="8"/>
      <c r="RBN267" s="8"/>
      <c r="RBO267" s="8"/>
      <c r="RBP267" s="8"/>
      <c r="RBQ267" s="8"/>
      <c r="RBR267" s="8"/>
      <c r="RBS267" s="7"/>
      <c r="RBT267" s="12"/>
      <c r="RBU267" s="8"/>
      <c r="RBV267" s="7"/>
      <c r="RBW267" s="15"/>
      <c r="RBX267" s="15"/>
      <c r="RBY267" s="121"/>
      <c r="RBZ267" s="7"/>
      <c r="RCA267" s="8"/>
      <c r="RCB267" s="8"/>
      <c r="RCC267" s="7"/>
      <c r="RCD267" s="10"/>
      <c r="RCE267" s="13"/>
      <c r="RCF267" s="102"/>
      <c r="RCG267" s="13"/>
      <c r="RCH267" s="8"/>
      <c r="RCI267" s="8"/>
      <c r="RCJ267" s="8"/>
      <c r="RCK267" s="8"/>
      <c r="RCL267" s="8"/>
      <c r="RCM267" s="8"/>
      <c r="RCN267" s="7"/>
      <c r="RCO267" s="12"/>
      <c r="RCP267" s="8"/>
      <c r="RCQ267" s="7"/>
      <c r="RCR267" s="15"/>
      <c r="RCS267" s="15"/>
      <c r="RCT267" s="121"/>
      <c r="RCU267" s="7"/>
      <c r="RCV267" s="8"/>
      <c r="RCW267" s="8"/>
      <c r="RCX267" s="7"/>
      <c r="RCY267" s="10"/>
      <c r="RCZ267" s="13"/>
      <c r="RDA267" s="102"/>
      <c r="RDB267" s="13"/>
      <c r="RDC267" s="8"/>
      <c r="RDD267" s="8"/>
      <c r="RDE267" s="8"/>
      <c r="RDF267" s="8"/>
      <c r="RDG267" s="8"/>
      <c r="RDH267" s="8"/>
      <c r="RDI267" s="7"/>
      <c r="RDJ267" s="12"/>
      <c r="RDK267" s="8"/>
      <c r="RDL267" s="7"/>
      <c r="RDM267" s="15"/>
      <c r="RDN267" s="15"/>
      <c r="RDO267" s="121"/>
      <c r="RDP267" s="7"/>
      <c r="RDQ267" s="8"/>
      <c r="RDR267" s="8"/>
      <c r="RDS267" s="7"/>
      <c r="RDT267" s="10"/>
      <c r="RDU267" s="13"/>
      <c r="RDV267" s="102"/>
      <c r="RDW267" s="13"/>
      <c r="RDX267" s="8"/>
      <c r="RDY267" s="8"/>
      <c r="RDZ267" s="8"/>
      <c r="REA267" s="8"/>
      <c r="REB267" s="8"/>
      <c r="REC267" s="8"/>
      <c r="RED267" s="7"/>
      <c r="REE267" s="12"/>
      <c r="REF267" s="8"/>
      <c r="REG267" s="7"/>
      <c r="REH267" s="15"/>
      <c r="REI267" s="15"/>
      <c r="REJ267" s="121"/>
      <c r="REK267" s="7"/>
      <c r="REL267" s="8"/>
      <c r="REM267" s="8"/>
      <c r="REN267" s="7"/>
      <c r="REO267" s="10"/>
      <c r="REP267" s="13"/>
      <c r="REQ267" s="102"/>
      <c r="RER267" s="13"/>
      <c r="RES267" s="8"/>
      <c r="RET267" s="8"/>
      <c r="REU267" s="8"/>
      <c r="REV267" s="8"/>
      <c r="REW267" s="8"/>
      <c r="REX267" s="8"/>
      <c r="REY267" s="7"/>
      <c r="REZ267" s="12"/>
      <c r="RFA267" s="8"/>
      <c r="RFB267" s="7"/>
      <c r="RFC267" s="15"/>
      <c r="RFD267" s="15"/>
      <c r="RFE267" s="121"/>
      <c r="RFF267" s="7"/>
      <c r="RFG267" s="8"/>
      <c r="RFH267" s="8"/>
      <c r="RFI267" s="7"/>
      <c r="RFJ267" s="10"/>
      <c r="RFK267" s="13"/>
      <c r="RFL267" s="102"/>
      <c r="RFM267" s="13"/>
      <c r="RFN267" s="8"/>
      <c r="RFO267" s="8"/>
      <c r="RFP267" s="8"/>
      <c r="RFQ267" s="8"/>
      <c r="RFR267" s="8"/>
      <c r="RFS267" s="8"/>
      <c r="RFT267" s="7"/>
      <c r="RFU267" s="12"/>
      <c r="RFV267" s="8"/>
      <c r="RFW267" s="7"/>
      <c r="RFX267" s="15"/>
      <c r="RFY267" s="15"/>
      <c r="RFZ267" s="121"/>
      <c r="RGA267" s="7"/>
      <c r="RGB267" s="8"/>
      <c r="RGC267" s="8"/>
      <c r="RGD267" s="7"/>
      <c r="RGE267" s="10"/>
      <c r="RGF267" s="13"/>
      <c r="RGG267" s="102"/>
      <c r="RGH267" s="13"/>
      <c r="RGI267" s="8"/>
      <c r="RGJ267" s="8"/>
      <c r="RGK267" s="8"/>
      <c r="RGL267" s="8"/>
      <c r="RGM267" s="8"/>
      <c r="RGN267" s="8"/>
      <c r="RGO267" s="7"/>
      <c r="RGP267" s="12"/>
      <c r="RGQ267" s="8"/>
      <c r="RGR267" s="7"/>
      <c r="RGS267" s="15"/>
      <c r="RGT267" s="15"/>
      <c r="RGU267" s="121"/>
      <c r="RGV267" s="7"/>
      <c r="RGW267" s="8"/>
      <c r="RGX267" s="8"/>
      <c r="RGY267" s="7"/>
      <c r="RGZ267" s="10"/>
      <c r="RHA267" s="13"/>
      <c r="RHB267" s="102"/>
      <c r="RHC267" s="13"/>
      <c r="RHD267" s="8"/>
      <c r="RHE267" s="8"/>
      <c r="RHF267" s="8"/>
      <c r="RHG267" s="8"/>
      <c r="RHH267" s="8"/>
      <c r="RHI267" s="8"/>
      <c r="RHJ267" s="7"/>
      <c r="RHK267" s="12"/>
      <c r="RHL267" s="8"/>
      <c r="RHM267" s="7"/>
      <c r="RHN267" s="15"/>
      <c r="RHO267" s="15"/>
      <c r="RHP267" s="121"/>
      <c r="RHQ267" s="7"/>
      <c r="RHR267" s="8"/>
      <c r="RHS267" s="8"/>
      <c r="RHT267" s="7"/>
      <c r="RHU267" s="10"/>
      <c r="RHV267" s="13"/>
      <c r="RHW267" s="102"/>
      <c r="RHX267" s="13"/>
      <c r="RHY267" s="8"/>
      <c r="RHZ267" s="8"/>
      <c r="RIA267" s="8"/>
      <c r="RIB267" s="8"/>
      <c r="RIC267" s="8"/>
      <c r="RID267" s="8"/>
      <c r="RIE267" s="7"/>
      <c r="RIF267" s="12"/>
      <c r="RIG267" s="8"/>
      <c r="RIH267" s="7"/>
      <c r="RII267" s="15"/>
      <c r="RIJ267" s="15"/>
      <c r="RIK267" s="121"/>
      <c r="RIL267" s="7"/>
      <c r="RIM267" s="8"/>
      <c r="RIN267" s="8"/>
      <c r="RIO267" s="7"/>
      <c r="RIP267" s="10"/>
      <c r="RIQ267" s="13"/>
      <c r="RIR267" s="102"/>
      <c r="RIS267" s="13"/>
      <c r="RIT267" s="8"/>
      <c r="RIU267" s="8"/>
      <c r="RIV267" s="8"/>
      <c r="RIW267" s="8"/>
      <c r="RIX267" s="8"/>
      <c r="RIY267" s="8"/>
      <c r="RIZ267" s="7"/>
      <c r="RJA267" s="12"/>
      <c r="RJB267" s="8"/>
      <c r="RJC267" s="7"/>
      <c r="RJD267" s="15"/>
      <c r="RJE267" s="15"/>
      <c r="RJF267" s="121"/>
      <c r="RJG267" s="7"/>
      <c r="RJH267" s="8"/>
      <c r="RJI267" s="8"/>
      <c r="RJJ267" s="7"/>
      <c r="RJK267" s="10"/>
      <c r="RJL267" s="13"/>
      <c r="RJM267" s="102"/>
      <c r="RJN267" s="13"/>
      <c r="RJO267" s="8"/>
      <c r="RJP267" s="8"/>
      <c r="RJQ267" s="8"/>
      <c r="RJR267" s="8"/>
      <c r="RJS267" s="8"/>
      <c r="RJT267" s="8"/>
      <c r="RJU267" s="7"/>
      <c r="RJV267" s="12"/>
      <c r="RJW267" s="8"/>
      <c r="RJX267" s="7"/>
      <c r="RJY267" s="15"/>
      <c r="RJZ267" s="15"/>
      <c r="RKA267" s="121"/>
      <c r="RKB267" s="7"/>
      <c r="RKC267" s="8"/>
      <c r="RKD267" s="8"/>
      <c r="RKE267" s="7"/>
      <c r="RKF267" s="10"/>
      <c r="RKG267" s="13"/>
      <c r="RKH267" s="102"/>
      <c r="RKI267" s="13"/>
      <c r="RKJ267" s="8"/>
      <c r="RKK267" s="8"/>
      <c r="RKL267" s="8"/>
      <c r="RKM267" s="8"/>
      <c r="RKN267" s="8"/>
      <c r="RKO267" s="8"/>
      <c r="RKP267" s="7"/>
      <c r="RKQ267" s="12"/>
      <c r="RKR267" s="8"/>
      <c r="RKS267" s="7"/>
      <c r="RKT267" s="15"/>
      <c r="RKU267" s="15"/>
      <c r="RKV267" s="121"/>
      <c r="RKW267" s="7"/>
      <c r="RKX267" s="8"/>
      <c r="RKY267" s="8"/>
      <c r="RKZ267" s="7"/>
      <c r="RLA267" s="10"/>
      <c r="RLB267" s="13"/>
      <c r="RLC267" s="102"/>
      <c r="RLD267" s="13"/>
      <c r="RLE267" s="8"/>
      <c r="RLF267" s="8"/>
      <c r="RLG267" s="8"/>
      <c r="RLH267" s="8"/>
      <c r="RLI267" s="8"/>
      <c r="RLJ267" s="8"/>
      <c r="RLK267" s="7"/>
      <c r="RLL267" s="12"/>
      <c r="RLM267" s="8"/>
      <c r="RLN267" s="7"/>
      <c r="RLO267" s="15"/>
      <c r="RLP267" s="15"/>
      <c r="RLQ267" s="121"/>
      <c r="RLR267" s="7"/>
      <c r="RLS267" s="8"/>
      <c r="RLT267" s="8"/>
      <c r="RLU267" s="7"/>
      <c r="RLV267" s="10"/>
      <c r="RLW267" s="13"/>
      <c r="RLX267" s="102"/>
      <c r="RLY267" s="13"/>
      <c r="RLZ267" s="8"/>
      <c r="RMA267" s="8"/>
      <c r="RMB267" s="8"/>
      <c r="RMC267" s="8"/>
      <c r="RMD267" s="8"/>
      <c r="RME267" s="8"/>
      <c r="RMF267" s="7"/>
      <c r="RMG267" s="12"/>
      <c r="RMH267" s="8"/>
      <c r="RMI267" s="7"/>
      <c r="RMJ267" s="15"/>
      <c r="RMK267" s="15"/>
      <c r="RML267" s="121"/>
      <c r="RMM267" s="7"/>
      <c r="RMN267" s="8"/>
      <c r="RMO267" s="8"/>
      <c r="RMP267" s="7"/>
      <c r="RMQ267" s="10"/>
      <c r="RMR267" s="13"/>
      <c r="RMS267" s="102"/>
      <c r="RMT267" s="13"/>
      <c r="RMU267" s="8"/>
      <c r="RMV267" s="8"/>
      <c r="RMW267" s="8"/>
      <c r="RMX267" s="8"/>
      <c r="RMY267" s="8"/>
      <c r="RMZ267" s="8"/>
      <c r="RNA267" s="7"/>
      <c r="RNB267" s="12"/>
      <c r="RNC267" s="8"/>
      <c r="RND267" s="7"/>
      <c r="RNE267" s="15"/>
      <c r="RNF267" s="15"/>
      <c r="RNG267" s="121"/>
      <c r="RNH267" s="7"/>
      <c r="RNI267" s="8"/>
      <c r="RNJ267" s="8"/>
      <c r="RNK267" s="7"/>
      <c r="RNL267" s="10"/>
      <c r="RNM267" s="13"/>
      <c r="RNN267" s="102"/>
      <c r="RNO267" s="13"/>
      <c r="RNP267" s="8"/>
      <c r="RNQ267" s="8"/>
      <c r="RNR267" s="8"/>
      <c r="RNS267" s="8"/>
      <c r="RNT267" s="8"/>
      <c r="RNU267" s="8"/>
      <c r="RNV267" s="7"/>
      <c r="RNW267" s="12"/>
      <c r="RNX267" s="8"/>
      <c r="RNY267" s="7"/>
      <c r="RNZ267" s="15"/>
      <c r="ROA267" s="15"/>
      <c r="ROB267" s="121"/>
      <c r="ROC267" s="7"/>
      <c r="ROD267" s="8"/>
      <c r="ROE267" s="8"/>
      <c r="ROF267" s="7"/>
      <c r="ROG267" s="10"/>
      <c r="ROH267" s="13"/>
      <c r="ROI267" s="102"/>
      <c r="ROJ267" s="13"/>
      <c r="ROK267" s="8"/>
      <c r="ROL267" s="8"/>
      <c r="ROM267" s="8"/>
      <c r="RON267" s="8"/>
      <c r="ROO267" s="8"/>
      <c r="ROP267" s="8"/>
      <c r="ROQ267" s="7"/>
      <c r="ROR267" s="12"/>
      <c r="ROS267" s="8"/>
      <c r="ROT267" s="7"/>
      <c r="ROU267" s="15"/>
      <c r="ROV267" s="15"/>
      <c r="ROW267" s="121"/>
      <c r="ROX267" s="7"/>
      <c r="ROY267" s="8"/>
      <c r="ROZ267" s="8"/>
      <c r="RPA267" s="7"/>
      <c r="RPB267" s="10"/>
      <c r="RPC267" s="13"/>
      <c r="RPD267" s="102"/>
      <c r="RPE267" s="13"/>
      <c r="RPF267" s="8"/>
      <c r="RPG267" s="8"/>
      <c r="RPH267" s="8"/>
      <c r="RPI267" s="8"/>
      <c r="RPJ267" s="8"/>
      <c r="RPK267" s="8"/>
      <c r="RPL267" s="7"/>
      <c r="RPM267" s="12"/>
      <c r="RPN267" s="8"/>
      <c r="RPO267" s="7"/>
      <c r="RPP267" s="15"/>
      <c r="RPQ267" s="15"/>
      <c r="RPR267" s="121"/>
      <c r="RPS267" s="7"/>
      <c r="RPT267" s="8"/>
      <c r="RPU267" s="8"/>
      <c r="RPV267" s="7"/>
      <c r="RPW267" s="10"/>
      <c r="RPX267" s="13"/>
      <c r="RPY267" s="102"/>
      <c r="RPZ267" s="13"/>
      <c r="RQA267" s="8"/>
      <c r="RQB267" s="8"/>
      <c r="RQC267" s="8"/>
      <c r="RQD267" s="8"/>
      <c r="RQE267" s="8"/>
      <c r="RQF267" s="8"/>
      <c r="RQG267" s="7"/>
      <c r="RQH267" s="12"/>
      <c r="RQI267" s="8"/>
      <c r="RQJ267" s="7"/>
      <c r="RQK267" s="15"/>
      <c r="RQL267" s="15"/>
      <c r="RQM267" s="121"/>
      <c r="RQN267" s="7"/>
      <c r="RQO267" s="8"/>
      <c r="RQP267" s="8"/>
      <c r="RQQ267" s="7"/>
      <c r="RQR267" s="10"/>
      <c r="RQS267" s="13"/>
      <c r="RQT267" s="102"/>
      <c r="RQU267" s="13"/>
      <c r="RQV267" s="8"/>
      <c r="RQW267" s="8"/>
      <c r="RQX267" s="8"/>
      <c r="RQY267" s="8"/>
      <c r="RQZ267" s="8"/>
      <c r="RRA267" s="8"/>
      <c r="RRB267" s="7"/>
      <c r="RRC267" s="12"/>
      <c r="RRD267" s="8"/>
      <c r="RRE267" s="7"/>
      <c r="RRF267" s="15"/>
      <c r="RRG267" s="15"/>
      <c r="RRH267" s="121"/>
      <c r="RRI267" s="7"/>
      <c r="RRJ267" s="8"/>
      <c r="RRK267" s="8"/>
      <c r="RRL267" s="7"/>
      <c r="RRM267" s="10"/>
      <c r="RRN267" s="13"/>
      <c r="RRO267" s="102"/>
      <c r="RRP267" s="13"/>
      <c r="RRQ267" s="8"/>
      <c r="RRR267" s="8"/>
      <c r="RRS267" s="8"/>
      <c r="RRT267" s="8"/>
      <c r="RRU267" s="8"/>
      <c r="RRV267" s="8"/>
      <c r="RRW267" s="7"/>
      <c r="RRX267" s="12"/>
      <c r="RRY267" s="8"/>
      <c r="RRZ267" s="7"/>
      <c r="RSA267" s="15"/>
      <c r="RSB267" s="15"/>
      <c r="RSC267" s="121"/>
      <c r="RSD267" s="7"/>
      <c r="RSE267" s="8"/>
      <c r="RSF267" s="8"/>
      <c r="RSG267" s="7"/>
      <c r="RSH267" s="10"/>
      <c r="RSI267" s="13"/>
      <c r="RSJ267" s="102"/>
      <c r="RSK267" s="13"/>
      <c r="RSL267" s="8"/>
      <c r="RSM267" s="8"/>
      <c r="RSN267" s="8"/>
      <c r="RSO267" s="8"/>
      <c r="RSP267" s="8"/>
      <c r="RSQ267" s="8"/>
      <c r="RSR267" s="7"/>
      <c r="RSS267" s="12"/>
      <c r="RST267" s="8"/>
      <c r="RSU267" s="7"/>
      <c r="RSV267" s="15"/>
      <c r="RSW267" s="15"/>
      <c r="RSX267" s="121"/>
      <c r="RSY267" s="7"/>
      <c r="RSZ267" s="8"/>
      <c r="RTA267" s="8"/>
      <c r="RTB267" s="7"/>
      <c r="RTC267" s="10"/>
      <c r="RTD267" s="13"/>
      <c r="RTE267" s="102"/>
      <c r="RTF267" s="13"/>
      <c r="RTG267" s="8"/>
      <c r="RTH267" s="8"/>
      <c r="RTI267" s="8"/>
      <c r="RTJ267" s="8"/>
      <c r="RTK267" s="8"/>
      <c r="RTL267" s="8"/>
      <c r="RTM267" s="7"/>
      <c r="RTN267" s="12"/>
      <c r="RTO267" s="8"/>
      <c r="RTP267" s="7"/>
      <c r="RTQ267" s="15"/>
      <c r="RTR267" s="15"/>
      <c r="RTS267" s="121"/>
      <c r="RTT267" s="7"/>
      <c r="RTU267" s="8"/>
      <c r="RTV267" s="8"/>
      <c r="RTW267" s="7"/>
      <c r="RTX267" s="10"/>
      <c r="RTY267" s="13"/>
      <c r="RTZ267" s="102"/>
      <c r="RUA267" s="13"/>
      <c r="RUB267" s="8"/>
      <c r="RUC267" s="8"/>
      <c r="RUD267" s="8"/>
      <c r="RUE267" s="8"/>
      <c r="RUF267" s="8"/>
      <c r="RUG267" s="8"/>
      <c r="RUH267" s="7"/>
      <c r="RUI267" s="12"/>
      <c r="RUJ267" s="8"/>
      <c r="RUK267" s="7"/>
      <c r="RUL267" s="15"/>
      <c r="RUM267" s="15"/>
      <c r="RUN267" s="121"/>
      <c r="RUO267" s="7"/>
      <c r="RUP267" s="8"/>
      <c r="RUQ267" s="8"/>
      <c r="RUR267" s="7"/>
      <c r="RUS267" s="10"/>
      <c r="RUT267" s="13"/>
      <c r="RUU267" s="102"/>
      <c r="RUV267" s="13"/>
      <c r="RUW267" s="8"/>
      <c r="RUX267" s="8"/>
      <c r="RUY267" s="8"/>
      <c r="RUZ267" s="8"/>
      <c r="RVA267" s="8"/>
      <c r="RVB267" s="8"/>
      <c r="RVC267" s="7"/>
      <c r="RVD267" s="12"/>
      <c r="RVE267" s="8"/>
      <c r="RVF267" s="7"/>
      <c r="RVG267" s="15"/>
      <c r="RVH267" s="15"/>
      <c r="RVI267" s="121"/>
      <c r="RVJ267" s="7"/>
      <c r="RVK267" s="8"/>
      <c r="RVL267" s="8"/>
      <c r="RVM267" s="7"/>
      <c r="RVN267" s="10"/>
      <c r="RVO267" s="13"/>
      <c r="RVP267" s="102"/>
      <c r="RVQ267" s="13"/>
      <c r="RVR267" s="8"/>
      <c r="RVS267" s="8"/>
      <c r="RVT267" s="8"/>
      <c r="RVU267" s="8"/>
      <c r="RVV267" s="8"/>
      <c r="RVW267" s="8"/>
      <c r="RVX267" s="7"/>
      <c r="RVY267" s="12"/>
      <c r="RVZ267" s="8"/>
      <c r="RWA267" s="7"/>
      <c r="RWB267" s="15"/>
      <c r="RWC267" s="15"/>
      <c r="RWD267" s="121"/>
      <c r="RWE267" s="7"/>
      <c r="RWF267" s="8"/>
      <c r="RWG267" s="8"/>
      <c r="RWH267" s="7"/>
      <c r="RWI267" s="10"/>
      <c r="RWJ267" s="13"/>
      <c r="RWK267" s="102"/>
      <c r="RWL267" s="13"/>
      <c r="RWM267" s="8"/>
      <c r="RWN267" s="8"/>
      <c r="RWO267" s="8"/>
      <c r="RWP267" s="8"/>
      <c r="RWQ267" s="8"/>
      <c r="RWR267" s="8"/>
      <c r="RWS267" s="7"/>
      <c r="RWT267" s="12"/>
      <c r="RWU267" s="8"/>
      <c r="RWV267" s="7"/>
      <c r="RWW267" s="15"/>
      <c r="RWX267" s="15"/>
      <c r="RWY267" s="121"/>
      <c r="RWZ267" s="7"/>
      <c r="RXA267" s="8"/>
      <c r="RXB267" s="8"/>
      <c r="RXC267" s="7"/>
      <c r="RXD267" s="10"/>
      <c r="RXE267" s="13"/>
      <c r="RXF267" s="102"/>
      <c r="RXG267" s="13"/>
      <c r="RXH267" s="8"/>
      <c r="RXI267" s="8"/>
      <c r="RXJ267" s="8"/>
      <c r="RXK267" s="8"/>
      <c r="RXL267" s="8"/>
      <c r="RXM267" s="8"/>
      <c r="RXN267" s="7"/>
      <c r="RXO267" s="12"/>
      <c r="RXP267" s="8"/>
      <c r="RXQ267" s="7"/>
      <c r="RXR267" s="15"/>
      <c r="RXS267" s="15"/>
      <c r="RXT267" s="121"/>
      <c r="RXU267" s="7"/>
      <c r="RXV267" s="8"/>
      <c r="RXW267" s="8"/>
      <c r="RXX267" s="7"/>
      <c r="RXY267" s="10"/>
      <c r="RXZ267" s="13"/>
      <c r="RYA267" s="102"/>
      <c r="RYB267" s="13"/>
      <c r="RYC267" s="8"/>
      <c r="RYD267" s="8"/>
      <c r="RYE267" s="8"/>
      <c r="RYF267" s="8"/>
      <c r="RYG267" s="8"/>
      <c r="RYH267" s="8"/>
      <c r="RYI267" s="7"/>
      <c r="RYJ267" s="12"/>
      <c r="RYK267" s="8"/>
      <c r="RYL267" s="7"/>
      <c r="RYM267" s="15"/>
      <c r="RYN267" s="15"/>
      <c r="RYO267" s="121"/>
      <c r="RYP267" s="7"/>
      <c r="RYQ267" s="8"/>
      <c r="RYR267" s="8"/>
      <c r="RYS267" s="7"/>
      <c r="RYT267" s="10"/>
      <c r="RYU267" s="13"/>
      <c r="RYV267" s="102"/>
      <c r="RYW267" s="13"/>
      <c r="RYX267" s="8"/>
      <c r="RYY267" s="8"/>
      <c r="RYZ267" s="8"/>
      <c r="RZA267" s="8"/>
      <c r="RZB267" s="8"/>
      <c r="RZC267" s="8"/>
      <c r="RZD267" s="7"/>
      <c r="RZE267" s="12"/>
      <c r="RZF267" s="8"/>
      <c r="RZG267" s="7"/>
      <c r="RZH267" s="15"/>
      <c r="RZI267" s="15"/>
      <c r="RZJ267" s="121"/>
      <c r="RZK267" s="7"/>
      <c r="RZL267" s="8"/>
      <c r="RZM267" s="8"/>
      <c r="RZN267" s="7"/>
      <c r="RZO267" s="10"/>
      <c r="RZP267" s="13"/>
      <c r="RZQ267" s="102"/>
      <c r="RZR267" s="13"/>
      <c r="RZS267" s="8"/>
      <c r="RZT267" s="8"/>
      <c r="RZU267" s="8"/>
      <c r="RZV267" s="8"/>
      <c r="RZW267" s="8"/>
      <c r="RZX267" s="8"/>
      <c r="RZY267" s="7"/>
      <c r="RZZ267" s="12"/>
      <c r="SAA267" s="8"/>
      <c r="SAB267" s="7"/>
      <c r="SAC267" s="15"/>
      <c r="SAD267" s="15"/>
      <c r="SAE267" s="121"/>
      <c r="SAF267" s="7"/>
      <c r="SAG267" s="8"/>
      <c r="SAH267" s="8"/>
      <c r="SAI267" s="7"/>
      <c r="SAJ267" s="10"/>
      <c r="SAK267" s="13"/>
      <c r="SAL267" s="102"/>
      <c r="SAM267" s="13"/>
      <c r="SAN267" s="8"/>
      <c r="SAO267" s="8"/>
      <c r="SAP267" s="8"/>
      <c r="SAQ267" s="8"/>
      <c r="SAR267" s="8"/>
      <c r="SAS267" s="8"/>
      <c r="SAT267" s="7"/>
      <c r="SAU267" s="12"/>
      <c r="SAV267" s="8"/>
      <c r="SAW267" s="7"/>
      <c r="SAX267" s="15"/>
      <c r="SAY267" s="15"/>
      <c r="SAZ267" s="121"/>
      <c r="SBA267" s="7"/>
      <c r="SBB267" s="8"/>
      <c r="SBC267" s="8"/>
      <c r="SBD267" s="7"/>
      <c r="SBE267" s="10"/>
      <c r="SBF267" s="13"/>
      <c r="SBG267" s="102"/>
      <c r="SBH267" s="13"/>
      <c r="SBI267" s="8"/>
      <c r="SBJ267" s="8"/>
      <c r="SBK267" s="8"/>
      <c r="SBL267" s="8"/>
      <c r="SBM267" s="8"/>
      <c r="SBN267" s="8"/>
      <c r="SBO267" s="7"/>
      <c r="SBP267" s="12"/>
      <c r="SBQ267" s="8"/>
      <c r="SBR267" s="7"/>
      <c r="SBS267" s="15"/>
      <c r="SBT267" s="15"/>
      <c r="SBU267" s="121"/>
      <c r="SBV267" s="7"/>
      <c r="SBW267" s="8"/>
      <c r="SBX267" s="8"/>
      <c r="SBY267" s="7"/>
      <c r="SBZ267" s="10"/>
      <c r="SCA267" s="13"/>
      <c r="SCB267" s="102"/>
      <c r="SCC267" s="13"/>
      <c r="SCD267" s="8"/>
      <c r="SCE267" s="8"/>
      <c r="SCF267" s="8"/>
      <c r="SCG267" s="8"/>
      <c r="SCH267" s="8"/>
      <c r="SCI267" s="8"/>
      <c r="SCJ267" s="7"/>
      <c r="SCK267" s="12"/>
      <c r="SCL267" s="8"/>
      <c r="SCM267" s="7"/>
      <c r="SCN267" s="15"/>
      <c r="SCO267" s="15"/>
      <c r="SCP267" s="121"/>
      <c r="SCQ267" s="7"/>
      <c r="SCR267" s="8"/>
      <c r="SCS267" s="8"/>
      <c r="SCT267" s="7"/>
      <c r="SCU267" s="10"/>
      <c r="SCV267" s="13"/>
      <c r="SCW267" s="102"/>
      <c r="SCX267" s="13"/>
      <c r="SCY267" s="8"/>
      <c r="SCZ267" s="8"/>
      <c r="SDA267" s="8"/>
      <c r="SDB267" s="8"/>
      <c r="SDC267" s="8"/>
      <c r="SDD267" s="8"/>
      <c r="SDE267" s="7"/>
      <c r="SDF267" s="12"/>
      <c r="SDG267" s="8"/>
      <c r="SDH267" s="7"/>
      <c r="SDI267" s="15"/>
      <c r="SDJ267" s="15"/>
      <c r="SDK267" s="121"/>
      <c r="SDL267" s="7"/>
      <c r="SDM267" s="8"/>
      <c r="SDN267" s="8"/>
      <c r="SDO267" s="7"/>
      <c r="SDP267" s="10"/>
      <c r="SDQ267" s="13"/>
      <c r="SDR267" s="102"/>
      <c r="SDS267" s="13"/>
      <c r="SDT267" s="8"/>
      <c r="SDU267" s="8"/>
      <c r="SDV267" s="8"/>
      <c r="SDW267" s="8"/>
      <c r="SDX267" s="8"/>
      <c r="SDY267" s="8"/>
      <c r="SDZ267" s="7"/>
      <c r="SEA267" s="12"/>
      <c r="SEB267" s="8"/>
      <c r="SEC267" s="7"/>
      <c r="SED267" s="15"/>
      <c r="SEE267" s="15"/>
      <c r="SEF267" s="121"/>
      <c r="SEG267" s="7"/>
      <c r="SEH267" s="8"/>
      <c r="SEI267" s="8"/>
      <c r="SEJ267" s="7"/>
      <c r="SEK267" s="10"/>
      <c r="SEL267" s="13"/>
      <c r="SEM267" s="102"/>
      <c r="SEN267" s="13"/>
      <c r="SEO267" s="8"/>
      <c r="SEP267" s="8"/>
      <c r="SEQ267" s="8"/>
      <c r="SER267" s="8"/>
      <c r="SES267" s="8"/>
      <c r="SET267" s="8"/>
      <c r="SEU267" s="7"/>
      <c r="SEV267" s="12"/>
      <c r="SEW267" s="8"/>
      <c r="SEX267" s="7"/>
      <c r="SEY267" s="15"/>
      <c r="SEZ267" s="15"/>
      <c r="SFA267" s="121"/>
      <c r="SFB267" s="7"/>
      <c r="SFC267" s="8"/>
      <c r="SFD267" s="8"/>
      <c r="SFE267" s="7"/>
      <c r="SFF267" s="10"/>
      <c r="SFG267" s="13"/>
      <c r="SFH267" s="102"/>
      <c r="SFI267" s="13"/>
      <c r="SFJ267" s="8"/>
      <c r="SFK267" s="8"/>
      <c r="SFL267" s="8"/>
      <c r="SFM267" s="8"/>
      <c r="SFN267" s="8"/>
      <c r="SFO267" s="8"/>
      <c r="SFP267" s="7"/>
      <c r="SFQ267" s="12"/>
      <c r="SFR267" s="8"/>
      <c r="SFS267" s="7"/>
      <c r="SFT267" s="15"/>
      <c r="SFU267" s="15"/>
      <c r="SFV267" s="121"/>
      <c r="SFW267" s="7"/>
      <c r="SFX267" s="8"/>
      <c r="SFY267" s="8"/>
      <c r="SFZ267" s="7"/>
      <c r="SGA267" s="10"/>
      <c r="SGB267" s="13"/>
      <c r="SGC267" s="102"/>
      <c r="SGD267" s="13"/>
      <c r="SGE267" s="8"/>
      <c r="SGF267" s="8"/>
      <c r="SGG267" s="8"/>
      <c r="SGH267" s="8"/>
      <c r="SGI267" s="8"/>
      <c r="SGJ267" s="8"/>
      <c r="SGK267" s="7"/>
      <c r="SGL267" s="12"/>
      <c r="SGM267" s="8"/>
      <c r="SGN267" s="7"/>
      <c r="SGO267" s="15"/>
      <c r="SGP267" s="15"/>
      <c r="SGQ267" s="121"/>
      <c r="SGR267" s="7"/>
      <c r="SGS267" s="8"/>
      <c r="SGT267" s="8"/>
      <c r="SGU267" s="7"/>
      <c r="SGV267" s="10"/>
      <c r="SGW267" s="13"/>
      <c r="SGX267" s="102"/>
      <c r="SGY267" s="13"/>
      <c r="SGZ267" s="8"/>
      <c r="SHA267" s="8"/>
      <c r="SHB267" s="8"/>
      <c r="SHC267" s="8"/>
      <c r="SHD267" s="8"/>
      <c r="SHE267" s="8"/>
      <c r="SHF267" s="7"/>
      <c r="SHG267" s="12"/>
      <c r="SHH267" s="8"/>
      <c r="SHI267" s="7"/>
      <c r="SHJ267" s="15"/>
      <c r="SHK267" s="15"/>
      <c r="SHL267" s="121"/>
      <c r="SHM267" s="7"/>
      <c r="SHN267" s="8"/>
      <c r="SHO267" s="8"/>
      <c r="SHP267" s="7"/>
      <c r="SHQ267" s="10"/>
      <c r="SHR267" s="13"/>
      <c r="SHS267" s="102"/>
      <c r="SHT267" s="13"/>
      <c r="SHU267" s="8"/>
      <c r="SHV267" s="8"/>
      <c r="SHW267" s="8"/>
      <c r="SHX267" s="8"/>
      <c r="SHY267" s="8"/>
      <c r="SHZ267" s="8"/>
      <c r="SIA267" s="7"/>
      <c r="SIB267" s="12"/>
      <c r="SIC267" s="8"/>
      <c r="SID267" s="7"/>
      <c r="SIE267" s="15"/>
      <c r="SIF267" s="15"/>
      <c r="SIG267" s="121"/>
      <c r="SIH267" s="7"/>
      <c r="SII267" s="8"/>
      <c r="SIJ267" s="8"/>
      <c r="SIK267" s="7"/>
      <c r="SIL267" s="10"/>
      <c r="SIM267" s="13"/>
      <c r="SIN267" s="102"/>
      <c r="SIO267" s="13"/>
      <c r="SIP267" s="8"/>
      <c r="SIQ267" s="8"/>
      <c r="SIR267" s="8"/>
      <c r="SIS267" s="8"/>
      <c r="SIT267" s="8"/>
      <c r="SIU267" s="8"/>
      <c r="SIV267" s="7"/>
      <c r="SIW267" s="12"/>
      <c r="SIX267" s="8"/>
      <c r="SIY267" s="7"/>
      <c r="SIZ267" s="15"/>
      <c r="SJA267" s="15"/>
      <c r="SJB267" s="121"/>
      <c r="SJC267" s="7"/>
      <c r="SJD267" s="8"/>
      <c r="SJE267" s="8"/>
      <c r="SJF267" s="7"/>
      <c r="SJG267" s="10"/>
      <c r="SJH267" s="13"/>
      <c r="SJI267" s="102"/>
      <c r="SJJ267" s="13"/>
      <c r="SJK267" s="8"/>
      <c r="SJL267" s="8"/>
      <c r="SJM267" s="8"/>
      <c r="SJN267" s="8"/>
      <c r="SJO267" s="8"/>
      <c r="SJP267" s="8"/>
      <c r="SJQ267" s="7"/>
      <c r="SJR267" s="12"/>
      <c r="SJS267" s="8"/>
      <c r="SJT267" s="7"/>
      <c r="SJU267" s="15"/>
      <c r="SJV267" s="15"/>
      <c r="SJW267" s="121"/>
      <c r="SJX267" s="7"/>
      <c r="SJY267" s="8"/>
      <c r="SJZ267" s="8"/>
      <c r="SKA267" s="7"/>
      <c r="SKB267" s="10"/>
      <c r="SKC267" s="13"/>
      <c r="SKD267" s="102"/>
      <c r="SKE267" s="13"/>
      <c r="SKF267" s="8"/>
      <c r="SKG267" s="8"/>
      <c r="SKH267" s="8"/>
      <c r="SKI267" s="8"/>
      <c r="SKJ267" s="8"/>
      <c r="SKK267" s="8"/>
      <c r="SKL267" s="7"/>
      <c r="SKM267" s="12"/>
      <c r="SKN267" s="8"/>
      <c r="SKO267" s="7"/>
      <c r="SKP267" s="15"/>
      <c r="SKQ267" s="15"/>
      <c r="SKR267" s="121"/>
      <c r="SKS267" s="7"/>
      <c r="SKT267" s="8"/>
      <c r="SKU267" s="8"/>
      <c r="SKV267" s="7"/>
      <c r="SKW267" s="10"/>
      <c r="SKX267" s="13"/>
      <c r="SKY267" s="102"/>
      <c r="SKZ267" s="13"/>
      <c r="SLA267" s="8"/>
      <c r="SLB267" s="8"/>
      <c r="SLC267" s="8"/>
      <c r="SLD267" s="8"/>
      <c r="SLE267" s="8"/>
      <c r="SLF267" s="8"/>
      <c r="SLG267" s="7"/>
      <c r="SLH267" s="12"/>
      <c r="SLI267" s="8"/>
      <c r="SLJ267" s="7"/>
      <c r="SLK267" s="15"/>
      <c r="SLL267" s="15"/>
      <c r="SLM267" s="121"/>
      <c r="SLN267" s="7"/>
      <c r="SLO267" s="8"/>
      <c r="SLP267" s="8"/>
      <c r="SLQ267" s="7"/>
      <c r="SLR267" s="10"/>
      <c r="SLS267" s="13"/>
      <c r="SLT267" s="102"/>
      <c r="SLU267" s="13"/>
      <c r="SLV267" s="8"/>
      <c r="SLW267" s="8"/>
      <c r="SLX267" s="8"/>
      <c r="SLY267" s="8"/>
      <c r="SLZ267" s="8"/>
      <c r="SMA267" s="8"/>
      <c r="SMB267" s="7"/>
      <c r="SMC267" s="12"/>
      <c r="SMD267" s="8"/>
      <c r="SME267" s="7"/>
      <c r="SMF267" s="15"/>
      <c r="SMG267" s="15"/>
      <c r="SMH267" s="121"/>
      <c r="SMI267" s="7"/>
      <c r="SMJ267" s="8"/>
      <c r="SMK267" s="8"/>
      <c r="SML267" s="7"/>
      <c r="SMM267" s="10"/>
      <c r="SMN267" s="13"/>
      <c r="SMO267" s="102"/>
      <c r="SMP267" s="13"/>
      <c r="SMQ267" s="8"/>
      <c r="SMR267" s="8"/>
      <c r="SMS267" s="8"/>
      <c r="SMT267" s="8"/>
      <c r="SMU267" s="8"/>
      <c r="SMV267" s="8"/>
      <c r="SMW267" s="7"/>
      <c r="SMX267" s="12"/>
      <c r="SMY267" s="8"/>
      <c r="SMZ267" s="7"/>
      <c r="SNA267" s="15"/>
      <c r="SNB267" s="15"/>
      <c r="SNC267" s="121"/>
      <c r="SND267" s="7"/>
      <c r="SNE267" s="8"/>
      <c r="SNF267" s="8"/>
      <c r="SNG267" s="7"/>
      <c r="SNH267" s="10"/>
      <c r="SNI267" s="13"/>
      <c r="SNJ267" s="102"/>
      <c r="SNK267" s="13"/>
      <c r="SNL267" s="8"/>
      <c r="SNM267" s="8"/>
      <c r="SNN267" s="8"/>
      <c r="SNO267" s="8"/>
      <c r="SNP267" s="8"/>
      <c r="SNQ267" s="8"/>
      <c r="SNR267" s="7"/>
      <c r="SNS267" s="12"/>
      <c r="SNT267" s="8"/>
      <c r="SNU267" s="7"/>
      <c r="SNV267" s="15"/>
      <c r="SNW267" s="15"/>
      <c r="SNX267" s="121"/>
      <c r="SNY267" s="7"/>
      <c r="SNZ267" s="8"/>
      <c r="SOA267" s="8"/>
      <c r="SOB267" s="7"/>
      <c r="SOC267" s="10"/>
      <c r="SOD267" s="13"/>
      <c r="SOE267" s="102"/>
      <c r="SOF267" s="13"/>
      <c r="SOG267" s="8"/>
      <c r="SOH267" s="8"/>
      <c r="SOI267" s="8"/>
      <c r="SOJ267" s="8"/>
      <c r="SOK267" s="8"/>
      <c r="SOL267" s="8"/>
      <c r="SOM267" s="7"/>
      <c r="SON267" s="12"/>
      <c r="SOO267" s="8"/>
      <c r="SOP267" s="7"/>
      <c r="SOQ267" s="15"/>
      <c r="SOR267" s="15"/>
      <c r="SOS267" s="121"/>
      <c r="SOT267" s="7"/>
      <c r="SOU267" s="8"/>
      <c r="SOV267" s="8"/>
      <c r="SOW267" s="7"/>
      <c r="SOX267" s="10"/>
      <c r="SOY267" s="13"/>
      <c r="SOZ267" s="102"/>
      <c r="SPA267" s="13"/>
      <c r="SPB267" s="8"/>
      <c r="SPC267" s="8"/>
      <c r="SPD267" s="8"/>
      <c r="SPE267" s="8"/>
      <c r="SPF267" s="8"/>
      <c r="SPG267" s="8"/>
      <c r="SPH267" s="7"/>
      <c r="SPI267" s="12"/>
      <c r="SPJ267" s="8"/>
      <c r="SPK267" s="7"/>
      <c r="SPL267" s="15"/>
      <c r="SPM267" s="15"/>
      <c r="SPN267" s="121"/>
      <c r="SPO267" s="7"/>
      <c r="SPP267" s="8"/>
      <c r="SPQ267" s="8"/>
      <c r="SPR267" s="7"/>
      <c r="SPS267" s="10"/>
      <c r="SPT267" s="13"/>
      <c r="SPU267" s="102"/>
      <c r="SPV267" s="13"/>
      <c r="SPW267" s="8"/>
      <c r="SPX267" s="8"/>
      <c r="SPY267" s="8"/>
      <c r="SPZ267" s="8"/>
      <c r="SQA267" s="8"/>
      <c r="SQB267" s="8"/>
      <c r="SQC267" s="7"/>
      <c r="SQD267" s="12"/>
      <c r="SQE267" s="8"/>
      <c r="SQF267" s="7"/>
      <c r="SQG267" s="15"/>
      <c r="SQH267" s="15"/>
      <c r="SQI267" s="121"/>
      <c r="SQJ267" s="7"/>
      <c r="SQK267" s="8"/>
      <c r="SQL267" s="8"/>
      <c r="SQM267" s="7"/>
      <c r="SQN267" s="10"/>
      <c r="SQO267" s="13"/>
      <c r="SQP267" s="102"/>
      <c r="SQQ267" s="13"/>
      <c r="SQR267" s="8"/>
      <c r="SQS267" s="8"/>
      <c r="SQT267" s="8"/>
      <c r="SQU267" s="8"/>
      <c r="SQV267" s="8"/>
      <c r="SQW267" s="8"/>
      <c r="SQX267" s="7"/>
      <c r="SQY267" s="12"/>
      <c r="SQZ267" s="8"/>
      <c r="SRA267" s="7"/>
      <c r="SRB267" s="15"/>
      <c r="SRC267" s="15"/>
      <c r="SRD267" s="121"/>
      <c r="SRE267" s="7"/>
      <c r="SRF267" s="8"/>
      <c r="SRG267" s="8"/>
      <c r="SRH267" s="7"/>
      <c r="SRI267" s="10"/>
      <c r="SRJ267" s="13"/>
      <c r="SRK267" s="102"/>
      <c r="SRL267" s="13"/>
      <c r="SRM267" s="8"/>
      <c r="SRN267" s="8"/>
      <c r="SRO267" s="8"/>
      <c r="SRP267" s="8"/>
      <c r="SRQ267" s="8"/>
      <c r="SRR267" s="8"/>
      <c r="SRS267" s="7"/>
      <c r="SRT267" s="12"/>
      <c r="SRU267" s="8"/>
      <c r="SRV267" s="7"/>
      <c r="SRW267" s="15"/>
      <c r="SRX267" s="15"/>
      <c r="SRY267" s="121"/>
      <c r="SRZ267" s="7"/>
      <c r="SSA267" s="8"/>
      <c r="SSB267" s="8"/>
      <c r="SSC267" s="7"/>
      <c r="SSD267" s="10"/>
      <c r="SSE267" s="13"/>
      <c r="SSF267" s="102"/>
      <c r="SSG267" s="13"/>
      <c r="SSH267" s="8"/>
      <c r="SSI267" s="8"/>
      <c r="SSJ267" s="8"/>
      <c r="SSK267" s="8"/>
      <c r="SSL267" s="8"/>
      <c r="SSM267" s="8"/>
      <c r="SSN267" s="7"/>
      <c r="SSO267" s="12"/>
      <c r="SSP267" s="8"/>
      <c r="SSQ267" s="7"/>
      <c r="SSR267" s="15"/>
      <c r="SSS267" s="15"/>
      <c r="SST267" s="121"/>
      <c r="SSU267" s="7"/>
      <c r="SSV267" s="8"/>
      <c r="SSW267" s="8"/>
      <c r="SSX267" s="7"/>
      <c r="SSY267" s="10"/>
      <c r="SSZ267" s="13"/>
      <c r="STA267" s="102"/>
      <c r="STB267" s="13"/>
      <c r="STC267" s="8"/>
      <c r="STD267" s="8"/>
      <c r="STE267" s="8"/>
      <c r="STF267" s="8"/>
      <c r="STG267" s="8"/>
      <c r="STH267" s="8"/>
      <c r="STI267" s="7"/>
      <c r="STJ267" s="12"/>
      <c r="STK267" s="8"/>
      <c r="STL267" s="7"/>
      <c r="STM267" s="15"/>
      <c r="STN267" s="15"/>
      <c r="STO267" s="121"/>
      <c r="STP267" s="7"/>
      <c r="STQ267" s="8"/>
      <c r="STR267" s="8"/>
      <c r="STS267" s="7"/>
      <c r="STT267" s="10"/>
      <c r="STU267" s="13"/>
      <c r="STV267" s="102"/>
      <c r="STW267" s="13"/>
      <c r="STX267" s="8"/>
      <c r="STY267" s="8"/>
      <c r="STZ267" s="8"/>
      <c r="SUA267" s="8"/>
      <c r="SUB267" s="8"/>
      <c r="SUC267" s="8"/>
      <c r="SUD267" s="7"/>
      <c r="SUE267" s="12"/>
      <c r="SUF267" s="8"/>
      <c r="SUG267" s="7"/>
      <c r="SUH267" s="15"/>
      <c r="SUI267" s="15"/>
      <c r="SUJ267" s="121"/>
      <c r="SUK267" s="7"/>
      <c r="SUL267" s="8"/>
      <c r="SUM267" s="8"/>
      <c r="SUN267" s="7"/>
      <c r="SUO267" s="10"/>
      <c r="SUP267" s="13"/>
      <c r="SUQ267" s="102"/>
      <c r="SUR267" s="13"/>
      <c r="SUS267" s="8"/>
      <c r="SUT267" s="8"/>
      <c r="SUU267" s="8"/>
      <c r="SUV267" s="8"/>
      <c r="SUW267" s="8"/>
      <c r="SUX267" s="8"/>
      <c r="SUY267" s="7"/>
      <c r="SUZ267" s="12"/>
      <c r="SVA267" s="8"/>
      <c r="SVB267" s="7"/>
      <c r="SVC267" s="15"/>
      <c r="SVD267" s="15"/>
      <c r="SVE267" s="121"/>
      <c r="SVF267" s="7"/>
      <c r="SVG267" s="8"/>
      <c r="SVH267" s="8"/>
      <c r="SVI267" s="7"/>
      <c r="SVJ267" s="10"/>
      <c r="SVK267" s="13"/>
      <c r="SVL267" s="102"/>
      <c r="SVM267" s="13"/>
      <c r="SVN267" s="8"/>
      <c r="SVO267" s="8"/>
      <c r="SVP267" s="8"/>
      <c r="SVQ267" s="8"/>
      <c r="SVR267" s="8"/>
      <c r="SVS267" s="8"/>
      <c r="SVT267" s="7"/>
      <c r="SVU267" s="12"/>
      <c r="SVV267" s="8"/>
      <c r="SVW267" s="7"/>
      <c r="SVX267" s="15"/>
      <c r="SVY267" s="15"/>
      <c r="SVZ267" s="121"/>
      <c r="SWA267" s="7"/>
      <c r="SWB267" s="8"/>
      <c r="SWC267" s="8"/>
      <c r="SWD267" s="7"/>
      <c r="SWE267" s="10"/>
      <c r="SWF267" s="13"/>
      <c r="SWG267" s="102"/>
      <c r="SWH267" s="13"/>
      <c r="SWI267" s="8"/>
      <c r="SWJ267" s="8"/>
      <c r="SWK267" s="8"/>
      <c r="SWL267" s="8"/>
      <c r="SWM267" s="8"/>
      <c r="SWN267" s="8"/>
      <c r="SWO267" s="7"/>
      <c r="SWP267" s="12"/>
      <c r="SWQ267" s="8"/>
      <c r="SWR267" s="7"/>
      <c r="SWS267" s="15"/>
      <c r="SWT267" s="15"/>
      <c r="SWU267" s="121"/>
      <c r="SWV267" s="7"/>
      <c r="SWW267" s="8"/>
      <c r="SWX267" s="8"/>
      <c r="SWY267" s="7"/>
      <c r="SWZ267" s="10"/>
      <c r="SXA267" s="13"/>
      <c r="SXB267" s="102"/>
      <c r="SXC267" s="13"/>
      <c r="SXD267" s="8"/>
      <c r="SXE267" s="8"/>
      <c r="SXF267" s="8"/>
      <c r="SXG267" s="8"/>
      <c r="SXH267" s="8"/>
      <c r="SXI267" s="8"/>
      <c r="SXJ267" s="7"/>
      <c r="SXK267" s="12"/>
      <c r="SXL267" s="8"/>
      <c r="SXM267" s="7"/>
      <c r="SXN267" s="15"/>
      <c r="SXO267" s="15"/>
      <c r="SXP267" s="121"/>
      <c r="SXQ267" s="7"/>
      <c r="SXR267" s="8"/>
      <c r="SXS267" s="8"/>
      <c r="SXT267" s="7"/>
      <c r="SXU267" s="10"/>
      <c r="SXV267" s="13"/>
      <c r="SXW267" s="102"/>
      <c r="SXX267" s="13"/>
      <c r="SXY267" s="8"/>
      <c r="SXZ267" s="8"/>
      <c r="SYA267" s="8"/>
      <c r="SYB267" s="8"/>
      <c r="SYC267" s="8"/>
      <c r="SYD267" s="8"/>
      <c r="SYE267" s="7"/>
      <c r="SYF267" s="12"/>
      <c r="SYG267" s="8"/>
      <c r="SYH267" s="7"/>
      <c r="SYI267" s="15"/>
      <c r="SYJ267" s="15"/>
      <c r="SYK267" s="121"/>
      <c r="SYL267" s="7"/>
      <c r="SYM267" s="8"/>
      <c r="SYN267" s="8"/>
      <c r="SYO267" s="7"/>
      <c r="SYP267" s="10"/>
      <c r="SYQ267" s="13"/>
      <c r="SYR267" s="102"/>
      <c r="SYS267" s="13"/>
      <c r="SYT267" s="8"/>
      <c r="SYU267" s="8"/>
      <c r="SYV267" s="8"/>
      <c r="SYW267" s="8"/>
      <c r="SYX267" s="8"/>
      <c r="SYY267" s="8"/>
      <c r="SYZ267" s="7"/>
      <c r="SZA267" s="12"/>
      <c r="SZB267" s="8"/>
      <c r="SZC267" s="7"/>
      <c r="SZD267" s="15"/>
      <c r="SZE267" s="15"/>
      <c r="SZF267" s="121"/>
      <c r="SZG267" s="7"/>
      <c r="SZH267" s="8"/>
      <c r="SZI267" s="8"/>
      <c r="SZJ267" s="7"/>
      <c r="SZK267" s="10"/>
      <c r="SZL267" s="13"/>
      <c r="SZM267" s="102"/>
      <c r="SZN267" s="13"/>
      <c r="SZO267" s="8"/>
      <c r="SZP267" s="8"/>
      <c r="SZQ267" s="8"/>
      <c r="SZR267" s="8"/>
      <c r="SZS267" s="8"/>
      <c r="SZT267" s="8"/>
      <c r="SZU267" s="7"/>
      <c r="SZV267" s="12"/>
      <c r="SZW267" s="8"/>
      <c r="SZX267" s="7"/>
      <c r="SZY267" s="15"/>
      <c r="SZZ267" s="15"/>
      <c r="TAA267" s="121"/>
      <c r="TAB267" s="7"/>
      <c r="TAC267" s="8"/>
      <c r="TAD267" s="8"/>
      <c r="TAE267" s="7"/>
      <c r="TAF267" s="10"/>
      <c r="TAG267" s="13"/>
      <c r="TAH267" s="102"/>
      <c r="TAI267" s="13"/>
      <c r="TAJ267" s="8"/>
      <c r="TAK267" s="8"/>
      <c r="TAL267" s="8"/>
      <c r="TAM267" s="8"/>
      <c r="TAN267" s="8"/>
      <c r="TAO267" s="8"/>
      <c r="TAP267" s="7"/>
      <c r="TAQ267" s="12"/>
      <c r="TAR267" s="8"/>
      <c r="TAS267" s="7"/>
      <c r="TAT267" s="15"/>
      <c r="TAU267" s="15"/>
      <c r="TAV267" s="121"/>
      <c r="TAW267" s="7"/>
      <c r="TAX267" s="8"/>
      <c r="TAY267" s="8"/>
      <c r="TAZ267" s="7"/>
      <c r="TBA267" s="10"/>
      <c r="TBB267" s="13"/>
      <c r="TBC267" s="102"/>
      <c r="TBD267" s="13"/>
      <c r="TBE267" s="8"/>
      <c r="TBF267" s="8"/>
      <c r="TBG267" s="8"/>
      <c r="TBH267" s="8"/>
      <c r="TBI267" s="8"/>
      <c r="TBJ267" s="8"/>
      <c r="TBK267" s="7"/>
      <c r="TBL267" s="12"/>
      <c r="TBM267" s="8"/>
      <c r="TBN267" s="7"/>
      <c r="TBO267" s="15"/>
      <c r="TBP267" s="15"/>
      <c r="TBQ267" s="121"/>
      <c r="TBR267" s="7"/>
      <c r="TBS267" s="8"/>
      <c r="TBT267" s="8"/>
      <c r="TBU267" s="7"/>
      <c r="TBV267" s="10"/>
      <c r="TBW267" s="13"/>
      <c r="TBX267" s="102"/>
      <c r="TBY267" s="13"/>
      <c r="TBZ267" s="8"/>
      <c r="TCA267" s="8"/>
      <c r="TCB267" s="8"/>
      <c r="TCC267" s="8"/>
      <c r="TCD267" s="8"/>
      <c r="TCE267" s="8"/>
      <c r="TCF267" s="7"/>
      <c r="TCG267" s="12"/>
      <c r="TCH267" s="8"/>
      <c r="TCI267" s="7"/>
      <c r="TCJ267" s="15"/>
      <c r="TCK267" s="15"/>
      <c r="TCL267" s="121"/>
      <c r="TCM267" s="7"/>
      <c r="TCN267" s="8"/>
      <c r="TCO267" s="8"/>
      <c r="TCP267" s="7"/>
      <c r="TCQ267" s="10"/>
      <c r="TCR267" s="13"/>
      <c r="TCS267" s="102"/>
      <c r="TCT267" s="13"/>
      <c r="TCU267" s="8"/>
      <c r="TCV267" s="8"/>
      <c r="TCW267" s="8"/>
      <c r="TCX267" s="8"/>
      <c r="TCY267" s="8"/>
      <c r="TCZ267" s="8"/>
      <c r="TDA267" s="7"/>
      <c r="TDB267" s="12"/>
      <c r="TDC267" s="8"/>
      <c r="TDD267" s="7"/>
      <c r="TDE267" s="15"/>
      <c r="TDF267" s="15"/>
      <c r="TDG267" s="121"/>
      <c r="TDH267" s="7"/>
      <c r="TDI267" s="8"/>
      <c r="TDJ267" s="8"/>
      <c r="TDK267" s="7"/>
      <c r="TDL267" s="10"/>
      <c r="TDM267" s="13"/>
      <c r="TDN267" s="102"/>
      <c r="TDO267" s="13"/>
      <c r="TDP267" s="8"/>
      <c r="TDQ267" s="8"/>
      <c r="TDR267" s="8"/>
      <c r="TDS267" s="8"/>
      <c r="TDT267" s="8"/>
      <c r="TDU267" s="8"/>
      <c r="TDV267" s="7"/>
      <c r="TDW267" s="12"/>
      <c r="TDX267" s="8"/>
      <c r="TDY267" s="7"/>
      <c r="TDZ267" s="15"/>
      <c r="TEA267" s="15"/>
      <c r="TEB267" s="121"/>
      <c r="TEC267" s="7"/>
      <c r="TED267" s="8"/>
      <c r="TEE267" s="8"/>
      <c r="TEF267" s="7"/>
      <c r="TEG267" s="10"/>
      <c r="TEH267" s="13"/>
      <c r="TEI267" s="102"/>
      <c r="TEJ267" s="13"/>
      <c r="TEK267" s="8"/>
      <c r="TEL267" s="8"/>
      <c r="TEM267" s="8"/>
      <c r="TEN267" s="8"/>
      <c r="TEO267" s="8"/>
      <c r="TEP267" s="8"/>
      <c r="TEQ267" s="7"/>
      <c r="TER267" s="12"/>
      <c r="TES267" s="8"/>
      <c r="TET267" s="7"/>
      <c r="TEU267" s="15"/>
      <c r="TEV267" s="15"/>
      <c r="TEW267" s="121"/>
      <c r="TEX267" s="7"/>
      <c r="TEY267" s="8"/>
      <c r="TEZ267" s="8"/>
      <c r="TFA267" s="7"/>
      <c r="TFB267" s="10"/>
      <c r="TFC267" s="13"/>
      <c r="TFD267" s="102"/>
      <c r="TFE267" s="13"/>
      <c r="TFF267" s="8"/>
      <c r="TFG267" s="8"/>
      <c r="TFH267" s="8"/>
      <c r="TFI267" s="8"/>
      <c r="TFJ267" s="8"/>
      <c r="TFK267" s="8"/>
      <c r="TFL267" s="7"/>
      <c r="TFM267" s="12"/>
      <c r="TFN267" s="8"/>
      <c r="TFO267" s="7"/>
      <c r="TFP267" s="15"/>
      <c r="TFQ267" s="15"/>
      <c r="TFR267" s="121"/>
      <c r="TFS267" s="7"/>
      <c r="TFT267" s="8"/>
      <c r="TFU267" s="8"/>
      <c r="TFV267" s="7"/>
      <c r="TFW267" s="10"/>
      <c r="TFX267" s="13"/>
      <c r="TFY267" s="102"/>
      <c r="TFZ267" s="13"/>
      <c r="TGA267" s="8"/>
      <c r="TGB267" s="8"/>
      <c r="TGC267" s="8"/>
      <c r="TGD267" s="8"/>
      <c r="TGE267" s="8"/>
      <c r="TGF267" s="8"/>
      <c r="TGG267" s="7"/>
      <c r="TGH267" s="12"/>
      <c r="TGI267" s="8"/>
      <c r="TGJ267" s="7"/>
      <c r="TGK267" s="15"/>
      <c r="TGL267" s="15"/>
      <c r="TGM267" s="121"/>
      <c r="TGN267" s="7"/>
      <c r="TGO267" s="8"/>
      <c r="TGP267" s="8"/>
      <c r="TGQ267" s="7"/>
      <c r="TGR267" s="10"/>
      <c r="TGS267" s="13"/>
      <c r="TGT267" s="102"/>
      <c r="TGU267" s="13"/>
      <c r="TGV267" s="8"/>
      <c r="TGW267" s="8"/>
      <c r="TGX267" s="8"/>
      <c r="TGY267" s="8"/>
      <c r="TGZ267" s="8"/>
      <c r="THA267" s="8"/>
      <c r="THB267" s="7"/>
      <c r="THC267" s="12"/>
      <c r="THD267" s="8"/>
      <c r="THE267" s="7"/>
      <c r="THF267" s="15"/>
      <c r="THG267" s="15"/>
      <c r="THH267" s="121"/>
      <c r="THI267" s="7"/>
      <c r="THJ267" s="8"/>
      <c r="THK267" s="8"/>
      <c r="THL267" s="7"/>
      <c r="THM267" s="10"/>
      <c r="THN267" s="13"/>
      <c r="THO267" s="102"/>
      <c r="THP267" s="13"/>
      <c r="THQ267" s="8"/>
      <c r="THR267" s="8"/>
      <c r="THS267" s="8"/>
      <c r="THT267" s="8"/>
      <c r="THU267" s="8"/>
      <c r="THV267" s="8"/>
      <c r="THW267" s="7"/>
      <c r="THX267" s="12"/>
      <c r="THY267" s="8"/>
      <c r="THZ267" s="7"/>
      <c r="TIA267" s="15"/>
      <c r="TIB267" s="15"/>
      <c r="TIC267" s="121"/>
      <c r="TID267" s="7"/>
      <c r="TIE267" s="8"/>
      <c r="TIF267" s="8"/>
      <c r="TIG267" s="7"/>
      <c r="TIH267" s="10"/>
      <c r="TII267" s="13"/>
      <c r="TIJ267" s="102"/>
      <c r="TIK267" s="13"/>
      <c r="TIL267" s="8"/>
      <c r="TIM267" s="8"/>
      <c r="TIN267" s="8"/>
      <c r="TIO267" s="8"/>
      <c r="TIP267" s="8"/>
      <c r="TIQ267" s="8"/>
      <c r="TIR267" s="7"/>
      <c r="TIS267" s="12"/>
      <c r="TIT267" s="8"/>
      <c r="TIU267" s="7"/>
      <c r="TIV267" s="15"/>
      <c r="TIW267" s="15"/>
      <c r="TIX267" s="121"/>
      <c r="TIY267" s="7"/>
      <c r="TIZ267" s="8"/>
      <c r="TJA267" s="8"/>
      <c r="TJB267" s="7"/>
      <c r="TJC267" s="10"/>
      <c r="TJD267" s="13"/>
      <c r="TJE267" s="102"/>
      <c r="TJF267" s="13"/>
      <c r="TJG267" s="8"/>
      <c r="TJH267" s="8"/>
      <c r="TJI267" s="8"/>
      <c r="TJJ267" s="8"/>
      <c r="TJK267" s="8"/>
      <c r="TJL267" s="8"/>
      <c r="TJM267" s="7"/>
      <c r="TJN267" s="12"/>
      <c r="TJO267" s="8"/>
      <c r="TJP267" s="7"/>
      <c r="TJQ267" s="15"/>
      <c r="TJR267" s="15"/>
      <c r="TJS267" s="121"/>
      <c r="TJT267" s="7"/>
      <c r="TJU267" s="8"/>
      <c r="TJV267" s="8"/>
      <c r="TJW267" s="7"/>
      <c r="TJX267" s="10"/>
      <c r="TJY267" s="13"/>
      <c r="TJZ267" s="102"/>
      <c r="TKA267" s="13"/>
      <c r="TKB267" s="8"/>
      <c r="TKC267" s="8"/>
      <c r="TKD267" s="8"/>
      <c r="TKE267" s="8"/>
      <c r="TKF267" s="8"/>
      <c r="TKG267" s="8"/>
      <c r="TKH267" s="7"/>
      <c r="TKI267" s="12"/>
      <c r="TKJ267" s="8"/>
      <c r="TKK267" s="7"/>
      <c r="TKL267" s="15"/>
      <c r="TKM267" s="15"/>
      <c r="TKN267" s="121"/>
      <c r="TKO267" s="7"/>
      <c r="TKP267" s="8"/>
      <c r="TKQ267" s="8"/>
      <c r="TKR267" s="7"/>
      <c r="TKS267" s="10"/>
      <c r="TKT267" s="13"/>
      <c r="TKU267" s="102"/>
      <c r="TKV267" s="13"/>
      <c r="TKW267" s="8"/>
      <c r="TKX267" s="8"/>
      <c r="TKY267" s="8"/>
      <c r="TKZ267" s="8"/>
      <c r="TLA267" s="8"/>
      <c r="TLB267" s="8"/>
      <c r="TLC267" s="7"/>
      <c r="TLD267" s="12"/>
      <c r="TLE267" s="8"/>
      <c r="TLF267" s="7"/>
      <c r="TLG267" s="15"/>
      <c r="TLH267" s="15"/>
      <c r="TLI267" s="121"/>
      <c r="TLJ267" s="7"/>
      <c r="TLK267" s="8"/>
      <c r="TLL267" s="8"/>
      <c r="TLM267" s="7"/>
      <c r="TLN267" s="10"/>
      <c r="TLO267" s="13"/>
      <c r="TLP267" s="102"/>
      <c r="TLQ267" s="13"/>
      <c r="TLR267" s="8"/>
      <c r="TLS267" s="8"/>
      <c r="TLT267" s="8"/>
      <c r="TLU267" s="8"/>
      <c r="TLV267" s="8"/>
      <c r="TLW267" s="8"/>
      <c r="TLX267" s="7"/>
      <c r="TLY267" s="12"/>
      <c r="TLZ267" s="8"/>
      <c r="TMA267" s="7"/>
      <c r="TMB267" s="15"/>
      <c r="TMC267" s="15"/>
      <c r="TMD267" s="121"/>
      <c r="TME267" s="7"/>
      <c r="TMF267" s="8"/>
      <c r="TMG267" s="8"/>
      <c r="TMH267" s="7"/>
      <c r="TMI267" s="10"/>
      <c r="TMJ267" s="13"/>
      <c r="TMK267" s="102"/>
      <c r="TML267" s="13"/>
      <c r="TMM267" s="8"/>
      <c r="TMN267" s="8"/>
      <c r="TMO267" s="8"/>
      <c r="TMP267" s="8"/>
      <c r="TMQ267" s="8"/>
      <c r="TMR267" s="8"/>
      <c r="TMS267" s="7"/>
      <c r="TMT267" s="12"/>
      <c r="TMU267" s="8"/>
      <c r="TMV267" s="7"/>
      <c r="TMW267" s="15"/>
      <c r="TMX267" s="15"/>
      <c r="TMY267" s="121"/>
      <c r="TMZ267" s="7"/>
      <c r="TNA267" s="8"/>
      <c r="TNB267" s="8"/>
      <c r="TNC267" s="7"/>
      <c r="TND267" s="10"/>
      <c r="TNE267" s="13"/>
      <c r="TNF267" s="102"/>
      <c r="TNG267" s="13"/>
      <c r="TNH267" s="8"/>
      <c r="TNI267" s="8"/>
      <c r="TNJ267" s="8"/>
      <c r="TNK267" s="8"/>
      <c r="TNL267" s="8"/>
      <c r="TNM267" s="8"/>
      <c r="TNN267" s="7"/>
      <c r="TNO267" s="12"/>
      <c r="TNP267" s="8"/>
      <c r="TNQ267" s="7"/>
      <c r="TNR267" s="15"/>
      <c r="TNS267" s="15"/>
      <c r="TNT267" s="121"/>
      <c r="TNU267" s="7"/>
      <c r="TNV267" s="8"/>
      <c r="TNW267" s="8"/>
      <c r="TNX267" s="7"/>
      <c r="TNY267" s="10"/>
      <c r="TNZ267" s="13"/>
      <c r="TOA267" s="102"/>
      <c r="TOB267" s="13"/>
      <c r="TOC267" s="8"/>
      <c r="TOD267" s="8"/>
      <c r="TOE267" s="8"/>
      <c r="TOF267" s="8"/>
      <c r="TOG267" s="8"/>
      <c r="TOH267" s="8"/>
      <c r="TOI267" s="7"/>
      <c r="TOJ267" s="12"/>
      <c r="TOK267" s="8"/>
      <c r="TOL267" s="7"/>
      <c r="TOM267" s="15"/>
      <c r="TON267" s="15"/>
      <c r="TOO267" s="121"/>
      <c r="TOP267" s="7"/>
      <c r="TOQ267" s="8"/>
      <c r="TOR267" s="8"/>
      <c r="TOS267" s="7"/>
      <c r="TOT267" s="10"/>
      <c r="TOU267" s="13"/>
      <c r="TOV267" s="102"/>
      <c r="TOW267" s="13"/>
      <c r="TOX267" s="8"/>
      <c r="TOY267" s="8"/>
      <c r="TOZ267" s="8"/>
      <c r="TPA267" s="8"/>
      <c r="TPB267" s="8"/>
      <c r="TPC267" s="8"/>
      <c r="TPD267" s="7"/>
      <c r="TPE267" s="12"/>
      <c r="TPF267" s="8"/>
      <c r="TPG267" s="7"/>
      <c r="TPH267" s="15"/>
      <c r="TPI267" s="15"/>
      <c r="TPJ267" s="121"/>
      <c r="TPK267" s="7"/>
      <c r="TPL267" s="8"/>
      <c r="TPM267" s="8"/>
      <c r="TPN267" s="7"/>
      <c r="TPO267" s="10"/>
      <c r="TPP267" s="13"/>
      <c r="TPQ267" s="102"/>
      <c r="TPR267" s="13"/>
      <c r="TPS267" s="8"/>
      <c r="TPT267" s="8"/>
      <c r="TPU267" s="8"/>
      <c r="TPV267" s="8"/>
      <c r="TPW267" s="8"/>
      <c r="TPX267" s="8"/>
      <c r="TPY267" s="7"/>
      <c r="TPZ267" s="12"/>
      <c r="TQA267" s="8"/>
      <c r="TQB267" s="7"/>
      <c r="TQC267" s="15"/>
      <c r="TQD267" s="15"/>
      <c r="TQE267" s="121"/>
      <c r="TQF267" s="7"/>
      <c r="TQG267" s="8"/>
      <c r="TQH267" s="8"/>
      <c r="TQI267" s="7"/>
      <c r="TQJ267" s="10"/>
      <c r="TQK267" s="13"/>
      <c r="TQL267" s="102"/>
      <c r="TQM267" s="13"/>
      <c r="TQN267" s="8"/>
      <c r="TQO267" s="8"/>
      <c r="TQP267" s="8"/>
      <c r="TQQ267" s="8"/>
      <c r="TQR267" s="8"/>
      <c r="TQS267" s="8"/>
      <c r="TQT267" s="7"/>
      <c r="TQU267" s="12"/>
      <c r="TQV267" s="8"/>
      <c r="TQW267" s="7"/>
      <c r="TQX267" s="15"/>
      <c r="TQY267" s="15"/>
      <c r="TQZ267" s="121"/>
      <c r="TRA267" s="7"/>
      <c r="TRB267" s="8"/>
      <c r="TRC267" s="8"/>
      <c r="TRD267" s="7"/>
      <c r="TRE267" s="10"/>
      <c r="TRF267" s="13"/>
      <c r="TRG267" s="102"/>
      <c r="TRH267" s="13"/>
      <c r="TRI267" s="8"/>
      <c r="TRJ267" s="8"/>
      <c r="TRK267" s="8"/>
      <c r="TRL267" s="8"/>
      <c r="TRM267" s="8"/>
      <c r="TRN267" s="8"/>
      <c r="TRO267" s="7"/>
      <c r="TRP267" s="12"/>
      <c r="TRQ267" s="8"/>
      <c r="TRR267" s="7"/>
      <c r="TRS267" s="15"/>
      <c r="TRT267" s="15"/>
      <c r="TRU267" s="121"/>
      <c r="TRV267" s="7"/>
      <c r="TRW267" s="8"/>
      <c r="TRX267" s="8"/>
      <c r="TRY267" s="7"/>
      <c r="TRZ267" s="10"/>
      <c r="TSA267" s="13"/>
      <c r="TSB267" s="102"/>
      <c r="TSC267" s="13"/>
      <c r="TSD267" s="8"/>
      <c r="TSE267" s="8"/>
      <c r="TSF267" s="8"/>
      <c r="TSG267" s="8"/>
      <c r="TSH267" s="8"/>
      <c r="TSI267" s="8"/>
      <c r="TSJ267" s="7"/>
      <c r="TSK267" s="12"/>
      <c r="TSL267" s="8"/>
      <c r="TSM267" s="7"/>
      <c r="TSN267" s="15"/>
      <c r="TSO267" s="15"/>
      <c r="TSP267" s="121"/>
      <c r="TSQ267" s="7"/>
      <c r="TSR267" s="8"/>
      <c r="TSS267" s="8"/>
      <c r="TST267" s="7"/>
      <c r="TSU267" s="10"/>
      <c r="TSV267" s="13"/>
      <c r="TSW267" s="102"/>
      <c r="TSX267" s="13"/>
      <c r="TSY267" s="8"/>
      <c r="TSZ267" s="8"/>
      <c r="TTA267" s="8"/>
      <c r="TTB267" s="8"/>
      <c r="TTC267" s="8"/>
      <c r="TTD267" s="8"/>
      <c r="TTE267" s="7"/>
      <c r="TTF267" s="12"/>
      <c r="TTG267" s="8"/>
      <c r="TTH267" s="7"/>
      <c r="TTI267" s="15"/>
      <c r="TTJ267" s="15"/>
      <c r="TTK267" s="121"/>
      <c r="TTL267" s="7"/>
      <c r="TTM267" s="8"/>
      <c r="TTN267" s="8"/>
      <c r="TTO267" s="7"/>
      <c r="TTP267" s="10"/>
      <c r="TTQ267" s="13"/>
      <c r="TTR267" s="102"/>
      <c r="TTS267" s="13"/>
      <c r="TTT267" s="8"/>
      <c r="TTU267" s="8"/>
      <c r="TTV267" s="8"/>
      <c r="TTW267" s="8"/>
      <c r="TTX267" s="8"/>
      <c r="TTY267" s="8"/>
      <c r="TTZ267" s="7"/>
      <c r="TUA267" s="12"/>
      <c r="TUB267" s="8"/>
      <c r="TUC267" s="7"/>
      <c r="TUD267" s="15"/>
      <c r="TUE267" s="15"/>
      <c r="TUF267" s="121"/>
      <c r="TUG267" s="7"/>
      <c r="TUH267" s="8"/>
      <c r="TUI267" s="8"/>
      <c r="TUJ267" s="7"/>
      <c r="TUK267" s="10"/>
      <c r="TUL267" s="13"/>
      <c r="TUM267" s="102"/>
      <c r="TUN267" s="13"/>
      <c r="TUO267" s="8"/>
      <c r="TUP267" s="8"/>
      <c r="TUQ267" s="8"/>
      <c r="TUR267" s="8"/>
      <c r="TUS267" s="8"/>
      <c r="TUT267" s="8"/>
      <c r="TUU267" s="7"/>
      <c r="TUV267" s="12"/>
      <c r="TUW267" s="8"/>
      <c r="TUX267" s="7"/>
      <c r="TUY267" s="15"/>
      <c r="TUZ267" s="15"/>
      <c r="TVA267" s="121"/>
      <c r="TVB267" s="7"/>
      <c r="TVC267" s="8"/>
      <c r="TVD267" s="8"/>
      <c r="TVE267" s="7"/>
      <c r="TVF267" s="10"/>
      <c r="TVG267" s="13"/>
      <c r="TVH267" s="102"/>
      <c r="TVI267" s="13"/>
      <c r="TVJ267" s="8"/>
      <c r="TVK267" s="8"/>
      <c r="TVL267" s="8"/>
      <c r="TVM267" s="8"/>
      <c r="TVN267" s="8"/>
      <c r="TVO267" s="8"/>
      <c r="TVP267" s="7"/>
      <c r="TVQ267" s="12"/>
      <c r="TVR267" s="8"/>
      <c r="TVS267" s="7"/>
      <c r="TVT267" s="15"/>
      <c r="TVU267" s="15"/>
      <c r="TVV267" s="121"/>
      <c r="TVW267" s="7"/>
      <c r="TVX267" s="8"/>
      <c r="TVY267" s="8"/>
      <c r="TVZ267" s="7"/>
      <c r="TWA267" s="10"/>
      <c r="TWB267" s="13"/>
      <c r="TWC267" s="102"/>
      <c r="TWD267" s="13"/>
      <c r="TWE267" s="8"/>
      <c r="TWF267" s="8"/>
      <c r="TWG267" s="8"/>
      <c r="TWH267" s="8"/>
      <c r="TWI267" s="8"/>
      <c r="TWJ267" s="8"/>
      <c r="TWK267" s="7"/>
      <c r="TWL267" s="12"/>
      <c r="TWM267" s="8"/>
      <c r="TWN267" s="7"/>
      <c r="TWO267" s="15"/>
      <c r="TWP267" s="15"/>
      <c r="TWQ267" s="121"/>
      <c r="TWR267" s="7"/>
      <c r="TWS267" s="8"/>
      <c r="TWT267" s="8"/>
      <c r="TWU267" s="7"/>
      <c r="TWV267" s="10"/>
      <c r="TWW267" s="13"/>
      <c r="TWX267" s="102"/>
      <c r="TWY267" s="13"/>
      <c r="TWZ267" s="8"/>
      <c r="TXA267" s="8"/>
      <c r="TXB267" s="8"/>
      <c r="TXC267" s="8"/>
      <c r="TXD267" s="8"/>
      <c r="TXE267" s="8"/>
      <c r="TXF267" s="7"/>
      <c r="TXG267" s="12"/>
      <c r="TXH267" s="8"/>
      <c r="TXI267" s="7"/>
      <c r="TXJ267" s="15"/>
      <c r="TXK267" s="15"/>
      <c r="TXL267" s="121"/>
      <c r="TXM267" s="7"/>
      <c r="TXN267" s="8"/>
      <c r="TXO267" s="8"/>
      <c r="TXP267" s="7"/>
      <c r="TXQ267" s="10"/>
      <c r="TXR267" s="13"/>
      <c r="TXS267" s="102"/>
      <c r="TXT267" s="13"/>
      <c r="TXU267" s="8"/>
      <c r="TXV267" s="8"/>
      <c r="TXW267" s="8"/>
      <c r="TXX267" s="8"/>
      <c r="TXY267" s="8"/>
      <c r="TXZ267" s="8"/>
      <c r="TYA267" s="7"/>
      <c r="TYB267" s="12"/>
      <c r="TYC267" s="8"/>
      <c r="TYD267" s="7"/>
      <c r="TYE267" s="15"/>
      <c r="TYF267" s="15"/>
      <c r="TYG267" s="121"/>
      <c r="TYH267" s="7"/>
      <c r="TYI267" s="8"/>
      <c r="TYJ267" s="8"/>
      <c r="TYK267" s="7"/>
      <c r="TYL267" s="10"/>
      <c r="TYM267" s="13"/>
      <c r="TYN267" s="102"/>
      <c r="TYO267" s="13"/>
      <c r="TYP267" s="8"/>
      <c r="TYQ267" s="8"/>
      <c r="TYR267" s="8"/>
      <c r="TYS267" s="8"/>
      <c r="TYT267" s="8"/>
      <c r="TYU267" s="8"/>
      <c r="TYV267" s="7"/>
      <c r="TYW267" s="12"/>
      <c r="TYX267" s="8"/>
      <c r="TYY267" s="7"/>
      <c r="TYZ267" s="15"/>
      <c r="TZA267" s="15"/>
      <c r="TZB267" s="121"/>
      <c r="TZC267" s="7"/>
      <c r="TZD267" s="8"/>
      <c r="TZE267" s="8"/>
      <c r="TZF267" s="7"/>
      <c r="TZG267" s="10"/>
      <c r="TZH267" s="13"/>
      <c r="TZI267" s="102"/>
      <c r="TZJ267" s="13"/>
      <c r="TZK267" s="8"/>
      <c r="TZL267" s="8"/>
      <c r="TZM267" s="8"/>
      <c r="TZN267" s="8"/>
      <c r="TZO267" s="8"/>
      <c r="TZP267" s="8"/>
      <c r="TZQ267" s="7"/>
      <c r="TZR267" s="12"/>
      <c r="TZS267" s="8"/>
      <c r="TZT267" s="7"/>
      <c r="TZU267" s="15"/>
      <c r="TZV267" s="15"/>
      <c r="TZW267" s="121"/>
      <c r="TZX267" s="7"/>
      <c r="TZY267" s="8"/>
      <c r="TZZ267" s="8"/>
      <c r="UAA267" s="7"/>
      <c r="UAB267" s="10"/>
      <c r="UAC267" s="13"/>
      <c r="UAD267" s="102"/>
      <c r="UAE267" s="13"/>
      <c r="UAF267" s="8"/>
      <c r="UAG267" s="8"/>
      <c r="UAH267" s="8"/>
      <c r="UAI267" s="8"/>
      <c r="UAJ267" s="8"/>
      <c r="UAK267" s="8"/>
      <c r="UAL267" s="7"/>
      <c r="UAM267" s="12"/>
      <c r="UAN267" s="8"/>
      <c r="UAO267" s="7"/>
      <c r="UAP267" s="15"/>
      <c r="UAQ267" s="15"/>
      <c r="UAR267" s="121"/>
      <c r="UAS267" s="7"/>
      <c r="UAT267" s="8"/>
      <c r="UAU267" s="8"/>
      <c r="UAV267" s="7"/>
      <c r="UAW267" s="10"/>
      <c r="UAX267" s="13"/>
      <c r="UAY267" s="102"/>
      <c r="UAZ267" s="13"/>
      <c r="UBA267" s="8"/>
      <c r="UBB267" s="8"/>
      <c r="UBC267" s="8"/>
      <c r="UBD267" s="8"/>
      <c r="UBE267" s="8"/>
      <c r="UBF267" s="8"/>
      <c r="UBG267" s="7"/>
      <c r="UBH267" s="12"/>
      <c r="UBI267" s="8"/>
      <c r="UBJ267" s="7"/>
      <c r="UBK267" s="15"/>
      <c r="UBL267" s="15"/>
      <c r="UBM267" s="121"/>
      <c r="UBN267" s="7"/>
      <c r="UBO267" s="8"/>
      <c r="UBP267" s="8"/>
      <c r="UBQ267" s="7"/>
      <c r="UBR267" s="10"/>
      <c r="UBS267" s="13"/>
      <c r="UBT267" s="102"/>
      <c r="UBU267" s="13"/>
      <c r="UBV267" s="8"/>
      <c r="UBW267" s="8"/>
      <c r="UBX267" s="8"/>
      <c r="UBY267" s="8"/>
      <c r="UBZ267" s="8"/>
      <c r="UCA267" s="8"/>
      <c r="UCB267" s="7"/>
      <c r="UCC267" s="12"/>
      <c r="UCD267" s="8"/>
      <c r="UCE267" s="7"/>
      <c r="UCF267" s="15"/>
      <c r="UCG267" s="15"/>
      <c r="UCH267" s="121"/>
      <c r="UCI267" s="7"/>
      <c r="UCJ267" s="8"/>
      <c r="UCK267" s="8"/>
      <c r="UCL267" s="7"/>
      <c r="UCM267" s="10"/>
      <c r="UCN267" s="13"/>
      <c r="UCO267" s="102"/>
      <c r="UCP267" s="13"/>
      <c r="UCQ267" s="8"/>
      <c r="UCR267" s="8"/>
      <c r="UCS267" s="8"/>
      <c r="UCT267" s="8"/>
      <c r="UCU267" s="8"/>
      <c r="UCV267" s="8"/>
      <c r="UCW267" s="7"/>
      <c r="UCX267" s="12"/>
      <c r="UCY267" s="8"/>
      <c r="UCZ267" s="7"/>
      <c r="UDA267" s="15"/>
      <c r="UDB267" s="15"/>
      <c r="UDC267" s="121"/>
      <c r="UDD267" s="7"/>
      <c r="UDE267" s="8"/>
      <c r="UDF267" s="8"/>
      <c r="UDG267" s="7"/>
      <c r="UDH267" s="10"/>
      <c r="UDI267" s="13"/>
      <c r="UDJ267" s="102"/>
      <c r="UDK267" s="13"/>
      <c r="UDL267" s="8"/>
      <c r="UDM267" s="8"/>
      <c r="UDN267" s="8"/>
      <c r="UDO267" s="8"/>
      <c r="UDP267" s="8"/>
      <c r="UDQ267" s="8"/>
      <c r="UDR267" s="7"/>
      <c r="UDS267" s="12"/>
      <c r="UDT267" s="8"/>
      <c r="UDU267" s="7"/>
      <c r="UDV267" s="15"/>
      <c r="UDW267" s="15"/>
      <c r="UDX267" s="121"/>
      <c r="UDY267" s="7"/>
      <c r="UDZ267" s="8"/>
      <c r="UEA267" s="8"/>
      <c r="UEB267" s="7"/>
      <c r="UEC267" s="10"/>
      <c r="UED267" s="13"/>
      <c r="UEE267" s="102"/>
      <c r="UEF267" s="13"/>
      <c r="UEG267" s="8"/>
      <c r="UEH267" s="8"/>
      <c r="UEI267" s="8"/>
      <c r="UEJ267" s="8"/>
      <c r="UEK267" s="8"/>
      <c r="UEL267" s="8"/>
      <c r="UEM267" s="7"/>
      <c r="UEN267" s="12"/>
      <c r="UEO267" s="8"/>
      <c r="UEP267" s="7"/>
      <c r="UEQ267" s="15"/>
      <c r="UER267" s="15"/>
      <c r="UES267" s="121"/>
      <c r="UET267" s="7"/>
      <c r="UEU267" s="8"/>
      <c r="UEV267" s="8"/>
      <c r="UEW267" s="7"/>
      <c r="UEX267" s="10"/>
      <c r="UEY267" s="13"/>
      <c r="UEZ267" s="102"/>
      <c r="UFA267" s="13"/>
      <c r="UFB267" s="8"/>
      <c r="UFC267" s="8"/>
      <c r="UFD267" s="8"/>
      <c r="UFE267" s="8"/>
      <c r="UFF267" s="8"/>
      <c r="UFG267" s="8"/>
      <c r="UFH267" s="7"/>
      <c r="UFI267" s="12"/>
      <c r="UFJ267" s="8"/>
      <c r="UFK267" s="7"/>
      <c r="UFL267" s="15"/>
      <c r="UFM267" s="15"/>
      <c r="UFN267" s="121"/>
      <c r="UFO267" s="7"/>
      <c r="UFP267" s="8"/>
      <c r="UFQ267" s="8"/>
      <c r="UFR267" s="7"/>
      <c r="UFS267" s="10"/>
      <c r="UFT267" s="13"/>
      <c r="UFU267" s="102"/>
      <c r="UFV267" s="13"/>
      <c r="UFW267" s="8"/>
      <c r="UFX267" s="8"/>
      <c r="UFY267" s="8"/>
      <c r="UFZ267" s="8"/>
      <c r="UGA267" s="8"/>
      <c r="UGB267" s="8"/>
      <c r="UGC267" s="7"/>
      <c r="UGD267" s="12"/>
      <c r="UGE267" s="8"/>
      <c r="UGF267" s="7"/>
      <c r="UGG267" s="15"/>
      <c r="UGH267" s="15"/>
      <c r="UGI267" s="121"/>
      <c r="UGJ267" s="7"/>
      <c r="UGK267" s="8"/>
      <c r="UGL267" s="8"/>
      <c r="UGM267" s="7"/>
      <c r="UGN267" s="10"/>
      <c r="UGO267" s="13"/>
      <c r="UGP267" s="102"/>
      <c r="UGQ267" s="13"/>
      <c r="UGR267" s="8"/>
      <c r="UGS267" s="8"/>
      <c r="UGT267" s="8"/>
      <c r="UGU267" s="8"/>
      <c r="UGV267" s="8"/>
      <c r="UGW267" s="8"/>
      <c r="UGX267" s="7"/>
      <c r="UGY267" s="12"/>
      <c r="UGZ267" s="8"/>
      <c r="UHA267" s="7"/>
      <c r="UHB267" s="15"/>
      <c r="UHC267" s="15"/>
      <c r="UHD267" s="121"/>
      <c r="UHE267" s="7"/>
      <c r="UHF267" s="8"/>
      <c r="UHG267" s="8"/>
      <c r="UHH267" s="7"/>
      <c r="UHI267" s="10"/>
      <c r="UHJ267" s="13"/>
      <c r="UHK267" s="102"/>
      <c r="UHL267" s="13"/>
      <c r="UHM267" s="8"/>
      <c r="UHN267" s="8"/>
      <c r="UHO267" s="8"/>
      <c r="UHP267" s="8"/>
      <c r="UHQ267" s="8"/>
      <c r="UHR267" s="8"/>
      <c r="UHS267" s="7"/>
      <c r="UHT267" s="12"/>
      <c r="UHU267" s="8"/>
      <c r="UHV267" s="7"/>
      <c r="UHW267" s="15"/>
      <c r="UHX267" s="15"/>
      <c r="UHY267" s="121"/>
      <c r="UHZ267" s="7"/>
      <c r="UIA267" s="8"/>
      <c r="UIB267" s="8"/>
      <c r="UIC267" s="7"/>
      <c r="UID267" s="10"/>
      <c r="UIE267" s="13"/>
      <c r="UIF267" s="102"/>
      <c r="UIG267" s="13"/>
      <c r="UIH267" s="8"/>
      <c r="UII267" s="8"/>
      <c r="UIJ267" s="8"/>
      <c r="UIK267" s="8"/>
      <c r="UIL267" s="8"/>
      <c r="UIM267" s="8"/>
      <c r="UIN267" s="7"/>
      <c r="UIO267" s="12"/>
      <c r="UIP267" s="8"/>
      <c r="UIQ267" s="7"/>
      <c r="UIR267" s="15"/>
      <c r="UIS267" s="15"/>
      <c r="UIT267" s="121"/>
      <c r="UIU267" s="7"/>
      <c r="UIV267" s="8"/>
      <c r="UIW267" s="8"/>
      <c r="UIX267" s="7"/>
      <c r="UIY267" s="10"/>
      <c r="UIZ267" s="13"/>
      <c r="UJA267" s="102"/>
      <c r="UJB267" s="13"/>
      <c r="UJC267" s="8"/>
      <c r="UJD267" s="8"/>
      <c r="UJE267" s="8"/>
      <c r="UJF267" s="8"/>
      <c r="UJG267" s="8"/>
      <c r="UJH267" s="8"/>
      <c r="UJI267" s="7"/>
      <c r="UJJ267" s="12"/>
      <c r="UJK267" s="8"/>
      <c r="UJL267" s="7"/>
      <c r="UJM267" s="15"/>
      <c r="UJN267" s="15"/>
      <c r="UJO267" s="121"/>
      <c r="UJP267" s="7"/>
      <c r="UJQ267" s="8"/>
      <c r="UJR267" s="8"/>
      <c r="UJS267" s="7"/>
      <c r="UJT267" s="10"/>
      <c r="UJU267" s="13"/>
      <c r="UJV267" s="102"/>
      <c r="UJW267" s="13"/>
      <c r="UJX267" s="8"/>
      <c r="UJY267" s="8"/>
      <c r="UJZ267" s="8"/>
      <c r="UKA267" s="8"/>
      <c r="UKB267" s="8"/>
      <c r="UKC267" s="8"/>
      <c r="UKD267" s="7"/>
      <c r="UKE267" s="12"/>
      <c r="UKF267" s="8"/>
      <c r="UKG267" s="7"/>
      <c r="UKH267" s="15"/>
      <c r="UKI267" s="15"/>
      <c r="UKJ267" s="121"/>
      <c r="UKK267" s="7"/>
      <c r="UKL267" s="8"/>
      <c r="UKM267" s="8"/>
      <c r="UKN267" s="7"/>
      <c r="UKO267" s="10"/>
      <c r="UKP267" s="13"/>
      <c r="UKQ267" s="102"/>
      <c r="UKR267" s="13"/>
      <c r="UKS267" s="8"/>
      <c r="UKT267" s="8"/>
      <c r="UKU267" s="8"/>
      <c r="UKV267" s="8"/>
      <c r="UKW267" s="8"/>
      <c r="UKX267" s="8"/>
      <c r="UKY267" s="7"/>
      <c r="UKZ267" s="12"/>
      <c r="ULA267" s="8"/>
      <c r="ULB267" s="7"/>
      <c r="ULC267" s="15"/>
      <c r="ULD267" s="15"/>
      <c r="ULE267" s="121"/>
      <c r="ULF267" s="7"/>
      <c r="ULG267" s="8"/>
      <c r="ULH267" s="8"/>
      <c r="ULI267" s="7"/>
      <c r="ULJ267" s="10"/>
      <c r="ULK267" s="13"/>
      <c r="ULL267" s="102"/>
      <c r="ULM267" s="13"/>
      <c r="ULN267" s="8"/>
      <c r="ULO267" s="8"/>
      <c r="ULP267" s="8"/>
      <c r="ULQ267" s="8"/>
      <c r="ULR267" s="8"/>
      <c r="ULS267" s="8"/>
      <c r="ULT267" s="7"/>
      <c r="ULU267" s="12"/>
      <c r="ULV267" s="8"/>
      <c r="ULW267" s="7"/>
      <c r="ULX267" s="15"/>
      <c r="ULY267" s="15"/>
      <c r="ULZ267" s="121"/>
      <c r="UMA267" s="7"/>
      <c r="UMB267" s="8"/>
      <c r="UMC267" s="8"/>
      <c r="UMD267" s="7"/>
      <c r="UME267" s="10"/>
      <c r="UMF267" s="13"/>
      <c r="UMG267" s="102"/>
      <c r="UMH267" s="13"/>
      <c r="UMI267" s="8"/>
      <c r="UMJ267" s="8"/>
      <c r="UMK267" s="8"/>
      <c r="UML267" s="8"/>
      <c r="UMM267" s="8"/>
      <c r="UMN267" s="8"/>
      <c r="UMO267" s="7"/>
      <c r="UMP267" s="12"/>
      <c r="UMQ267" s="8"/>
      <c r="UMR267" s="7"/>
      <c r="UMS267" s="15"/>
      <c r="UMT267" s="15"/>
      <c r="UMU267" s="121"/>
      <c r="UMV267" s="7"/>
      <c r="UMW267" s="8"/>
      <c r="UMX267" s="8"/>
      <c r="UMY267" s="7"/>
      <c r="UMZ267" s="10"/>
      <c r="UNA267" s="13"/>
      <c r="UNB267" s="102"/>
      <c r="UNC267" s="13"/>
      <c r="UND267" s="8"/>
      <c r="UNE267" s="8"/>
      <c r="UNF267" s="8"/>
      <c r="UNG267" s="8"/>
      <c r="UNH267" s="8"/>
      <c r="UNI267" s="8"/>
      <c r="UNJ267" s="7"/>
      <c r="UNK267" s="12"/>
      <c r="UNL267" s="8"/>
      <c r="UNM267" s="7"/>
      <c r="UNN267" s="15"/>
      <c r="UNO267" s="15"/>
      <c r="UNP267" s="121"/>
      <c r="UNQ267" s="7"/>
      <c r="UNR267" s="8"/>
      <c r="UNS267" s="8"/>
      <c r="UNT267" s="7"/>
      <c r="UNU267" s="10"/>
      <c r="UNV267" s="13"/>
      <c r="UNW267" s="102"/>
      <c r="UNX267" s="13"/>
      <c r="UNY267" s="8"/>
      <c r="UNZ267" s="8"/>
      <c r="UOA267" s="8"/>
      <c r="UOB267" s="8"/>
      <c r="UOC267" s="8"/>
      <c r="UOD267" s="8"/>
      <c r="UOE267" s="7"/>
      <c r="UOF267" s="12"/>
      <c r="UOG267" s="8"/>
      <c r="UOH267" s="7"/>
      <c r="UOI267" s="15"/>
      <c r="UOJ267" s="15"/>
      <c r="UOK267" s="121"/>
      <c r="UOL267" s="7"/>
      <c r="UOM267" s="8"/>
      <c r="UON267" s="8"/>
      <c r="UOO267" s="7"/>
      <c r="UOP267" s="10"/>
      <c r="UOQ267" s="13"/>
      <c r="UOR267" s="102"/>
      <c r="UOS267" s="13"/>
      <c r="UOT267" s="8"/>
      <c r="UOU267" s="8"/>
      <c r="UOV267" s="8"/>
      <c r="UOW267" s="8"/>
      <c r="UOX267" s="8"/>
      <c r="UOY267" s="8"/>
      <c r="UOZ267" s="7"/>
      <c r="UPA267" s="12"/>
      <c r="UPB267" s="8"/>
      <c r="UPC267" s="7"/>
      <c r="UPD267" s="15"/>
      <c r="UPE267" s="15"/>
      <c r="UPF267" s="121"/>
      <c r="UPG267" s="7"/>
      <c r="UPH267" s="8"/>
      <c r="UPI267" s="8"/>
      <c r="UPJ267" s="7"/>
      <c r="UPK267" s="10"/>
      <c r="UPL267" s="13"/>
      <c r="UPM267" s="102"/>
      <c r="UPN267" s="13"/>
      <c r="UPO267" s="8"/>
      <c r="UPP267" s="8"/>
      <c r="UPQ267" s="8"/>
      <c r="UPR267" s="8"/>
      <c r="UPS267" s="8"/>
      <c r="UPT267" s="8"/>
      <c r="UPU267" s="7"/>
      <c r="UPV267" s="12"/>
      <c r="UPW267" s="8"/>
      <c r="UPX267" s="7"/>
      <c r="UPY267" s="15"/>
      <c r="UPZ267" s="15"/>
      <c r="UQA267" s="121"/>
      <c r="UQB267" s="7"/>
      <c r="UQC267" s="8"/>
      <c r="UQD267" s="8"/>
      <c r="UQE267" s="7"/>
      <c r="UQF267" s="10"/>
      <c r="UQG267" s="13"/>
      <c r="UQH267" s="102"/>
      <c r="UQI267" s="13"/>
      <c r="UQJ267" s="8"/>
      <c r="UQK267" s="8"/>
      <c r="UQL267" s="8"/>
      <c r="UQM267" s="8"/>
      <c r="UQN267" s="8"/>
      <c r="UQO267" s="8"/>
      <c r="UQP267" s="7"/>
      <c r="UQQ267" s="12"/>
      <c r="UQR267" s="8"/>
      <c r="UQS267" s="7"/>
      <c r="UQT267" s="15"/>
      <c r="UQU267" s="15"/>
      <c r="UQV267" s="121"/>
      <c r="UQW267" s="7"/>
      <c r="UQX267" s="8"/>
      <c r="UQY267" s="8"/>
      <c r="UQZ267" s="7"/>
      <c r="URA267" s="10"/>
      <c r="URB267" s="13"/>
      <c r="URC267" s="102"/>
      <c r="URD267" s="13"/>
      <c r="URE267" s="8"/>
      <c r="URF267" s="8"/>
      <c r="URG267" s="8"/>
      <c r="URH267" s="8"/>
      <c r="URI267" s="8"/>
      <c r="URJ267" s="8"/>
      <c r="URK267" s="7"/>
      <c r="URL267" s="12"/>
      <c r="URM267" s="8"/>
      <c r="URN267" s="7"/>
      <c r="URO267" s="15"/>
      <c r="URP267" s="15"/>
      <c r="URQ267" s="121"/>
      <c r="URR267" s="7"/>
      <c r="URS267" s="8"/>
      <c r="URT267" s="8"/>
      <c r="URU267" s="7"/>
      <c r="URV267" s="10"/>
      <c r="URW267" s="13"/>
      <c r="URX267" s="102"/>
      <c r="URY267" s="13"/>
      <c r="URZ267" s="8"/>
      <c r="USA267" s="8"/>
      <c r="USB267" s="8"/>
      <c r="USC267" s="8"/>
      <c r="USD267" s="8"/>
      <c r="USE267" s="8"/>
      <c r="USF267" s="7"/>
      <c r="USG267" s="12"/>
      <c r="USH267" s="8"/>
      <c r="USI267" s="7"/>
      <c r="USJ267" s="15"/>
      <c r="USK267" s="15"/>
      <c r="USL267" s="121"/>
      <c r="USM267" s="7"/>
      <c r="USN267" s="8"/>
      <c r="USO267" s="8"/>
      <c r="USP267" s="7"/>
      <c r="USQ267" s="10"/>
      <c r="USR267" s="13"/>
      <c r="USS267" s="102"/>
      <c r="UST267" s="13"/>
      <c r="USU267" s="8"/>
      <c r="USV267" s="8"/>
      <c r="USW267" s="8"/>
      <c r="USX267" s="8"/>
      <c r="USY267" s="8"/>
      <c r="USZ267" s="8"/>
      <c r="UTA267" s="7"/>
      <c r="UTB267" s="12"/>
      <c r="UTC267" s="8"/>
      <c r="UTD267" s="7"/>
      <c r="UTE267" s="15"/>
      <c r="UTF267" s="15"/>
      <c r="UTG267" s="121"/>
      <c r="UTH267" s="7"/>
      <c r="UTI267" s="8"/>
      <c r="UTJ267" s="8"/>
      <c r="UTK267" s="7"/>
      <c r="UTL267" s="10"/>
      <c r="UTM267" s="13"/>
      <c r="UTN267" s="102"/>
      <c r="UTO267" s="13"/>
      <c r="UTP267" s="8"/>
      <c r="UTQ267" s="8"/>
      <c r="UTR267" s="8"/>
      <c r="UTS267" s="8"/>
      <c r="UTT267" s="8"/>
      <c r="UTU267" s="8"/>
      <c r="UTV267" s="7"/>
      <c r="UTW267" s="12"/>
      <c r="UTX267" s="8"/>
      <c r="UTY267" s="7"/>
      <c r="UTZ267" s="15"/>
      <c r="UUA267" s="15"/>
      <c r="UUB267" s="121"/>
      <c r="UUC267" s="7"/>
      <c r="UUD267" s="8"/>
      <c r="UUE267" s="8"/>
      <c r="UUF267" s="7"/>
      <c r="UUG267" s="10"/>
      <c r="UUH267" s="13"/>
      <c r="UUI267" s="102"/>
      <c r="UUJ267" s="13"/>
      <c r="UUK267" s="8"/>
      <c r="UUL267" s="8"/>
      <c r="UUM267" s="8"/>
      <c r="UUN267" s="8"/>
      <c r="UUO267" s="8"/>
      <c r="UUP267" s="8"/>
      <c r="UUQ267" s="7"/>
      <c r="UUR267" s="12"/>
      <c r="UUS267" s="8"/>
      <c r="UUT267" s="7"/>
      <c r="UUU267" s="15"/>
      <c r="UUV267" s="15"/>
      <c r="UUW267" s="121"/>
      <c r="UUX267" s="7"/>
      <c r="UUY267" s="8"/>
      <c r="UUZ267" s="8"/>
      <c r="UVA267" s="7"/>
      <c r="UVB267" s="10"/>
      <c r="UVC267" s="13"/>
      <c r="UVD267" s="102"/>
      <c r="UVE267" s="13"/>
      <c r="UVF267" s="8"/>
      <c r="UVG267" s="8"/>
      <c r="UVH267" s="8"/>
      <c r="UVI267" s="8"/>
      <c r="UVJ267" s="8"/>
      <c r="UVK267" s="8"/>
      <c r="UVL267" s="7"/>
      <c r="UVM267" s="12"/>
      <c r="UVN267" s="8"/>
      <c r="UVO267" s="7"/>
      <c r="UVP267" s="15"/>
      <c r="UVQ267" s="15"/>
      <c r="UVR267" s="121"/>
      <c r="UVS267" s="7"/>
      <c r="UVT267" s="8"/>
      <c r="UVU267" s="8"/>
      <c r="UVV267" s="7"/>
      <c r="UVW267" s="10"/>
      <c r="UVX267" s="13"/>
      <c r="UVY267" s="102"/>
      <c r="UVZ267" s="13"/>
      <c r="UWA267" s="8"/>
      <c r="UWB267" s="8"/>
      <c r="UWC267" s="8"/>
      <c r="UWD267" s="8"/>
      <c r="UWE267" s="8"/>
      <c r="UWF267" s="8"/>
      <c r="UWG267" s="7"/>
      <c r="UWH267" s="12"/>
      <c r="UWI267" s="8"/>
      <c r="UWJ267" s="7"/>
      <c r="UWK267" s="15"/>
      <c r="UWL267" s="15"/>
      <c r="UWM267" s="121"/>
      <c r="UWN267" s="7"/>
      <c r="UWO267" s="8"/>
      <c r="UWP267" s="8"/>
      <c r="UWQ267" s="7"/>
      <c r="UWR267" s="10"/>
      <c r="UWS267" s="13"/>
      <c r="UWT267" s="102"/>
      <c r="UWU267" s="13"/>
      <c r="UWV267" s="8"/>
      <c r="UWW267" s="8"/>
      <c r="UWX267" s="8"/>
      <c r="UWY267" s="8"/>
      <c r="UWZ267" s="8"/>
      <c r="UXA267" s="8"/>
      <c r="UXB267" s="7"/>
      <c r="UXC267" s="12"/>
      <c r="UXD267" s="8"/>
      <c r="UXE267" s="7"/>
      <c r="UXF267" s="15"/>
      <c r="UXG267" s="15"/>
      <c r="UXH267" s="121"/>
      <c r="UXI267" s="7"/>
      <c r="UXJ267" s="8"/>
      <c r="UXK267" s="8"/>
      <c r="UXL267" s="7"/>
      <c r="UXM267" s="10"/>
      <c r="UXN267" s="13"/>
      <c r="UXO267" s="102"/>
      <c r="UXP267" s="13"/>
      <c r="UXQ267" s="8"/>
      <c r="UXR267" s="8"/>
      <c r="UXS267" s="8"/>
      <c r="UXT267" s="8"/>
      <c r="UXU267" s="8"/>
      <c r="UXV267" s="8"/>
      <c r="UXW267" s="7"/>
      <c r="UXX267" s="12"/>
      <c r="UXY267" s="8"/>
      <c r="UXZ267" s="7"/>
      <c r="UYA267" s="15"/>
      <c r="UYB267" s="15"/>
      <c r="UYC267" s="121"/>
      <c r="UYD267" s="7"/>
      <c r="UYE267" s="8"/>
      <c r="UYF267" s="8"/>
      <c r="UYG267" s="7"/>
      <c r="UYH267" s="10"/>
      <c r="UYI267" s="13"/>
      <c r="UYJ267" s="102"/>
      <c r="UYK267" s="13"/>
      <c r="UYL267" s="8"/>
      <c r="UYM267" s="8"/>
      <c r="UYN267" s="8"/>
      <c r="UYO267" s="8"/>
      <c r="UYP267" s="8"/>
      <c r="UYQ267" s="8"/>
      <c r="UYR267" s="7"/>
      <c r="UYS267" s="12"/>
      <c r="UYT267" s="8"/>
      <c r="UYU267" s="7"/>
      <c r="UYV267" s="15"/>
      <c r="UYW267" s="15"/>
      <c r="UYX267" s="121"/>
      <c r="UYY267" s="7"/>
      <c r="UYZ267" s="8"/>
      <c r="UZA267" s="8"/>
      <c r="UZB267" s="7"/>
      <c r="UZC267" s="10"/>
      <c r="UZD267" s="13"/>
      <c r="UZE267" s="102"/>
      <c r="UZF267" s="13"/>
      <c r="UZG267" s="8"/>
      <c r="UZH267" s="8"/>
      <c r="UZI267" s="8"/>
      <c r="UZJ267" s="8"/>
      <c r="UZK267" s="8"/>
      <c r="UZL267" s="8"/>
      <c r="UZM267" s="7"/>
      <c r="UZN267" s="12"/>
      <c r="UZO267" s="8"/>
      <c r="UZP267" s="7"/>
      <c r="UZQ267" s="15"/>
      <c r="UZR267" s="15"/>
      <c r="UZS267" s="121"/>
      <c r="UZT267" s="7"/>
      <c r="UZU267" s="8"/>
      <c r="UZV267" s="8"/>
      <c r="UZW267" s="7"/>
      <c r="UZX267" s="10"/>
      <c r="UZY267" s="13"/>
      <c r="UZZ267" s="102"/>
      <c r="VAA267" s="13"/>
      <c r="VAB267" s="8"/>
      <c r="VAC267" s="8"/>
      <c r="VAD267" s="8"/>
      <c r="VAE267" s="8"/>
      <c r="VAF267" s="8"/>
      <c r="VAG267" s="8"/>
      <c r="VAH267" s="7"/>
      <c r="VAI267" s="12"/>
      <c r="VAJ267" s="8"/>
      <c r="VAK267" s="7"/>
      <c r="VAL267" s="15"/>
      <c r="VAM267" s="15"/>
      <c r="VAN267" s="121"/>
      <c r="VAO267" s="7"/>
      <c r="VAP267" s="8"/>
      <c r="VAQ267" s="8"/>
      <c r="VAR267" s="7"/>
      <c r="VAS267" s="10"/>
      <c r="VAT267" s="13"/>
      <c r="VAU267" s="102"/>
      <c r="VAV267" s="13"/>
      <c r="VAW267" s="8"/>
      <c r="VAX267" s="8"/>
      <c r="VAY267" s="8"/>
      <c r="VAZ267" s="8"/>
      <c r="VBA267" s="8"/>
      <c r="VBB267" s="8"/>
      <c r="VBC267" s="7"/>
      <c r="VBD267" s="12"/>
      <c r="VBE267" s="8"/>
      <c r="VBF267" s="7"/>
      <c r="VBG267" s="15"/>
      <c r="VBH267" s="15"/>
      <c r="VBI267" s="121"/>
      <c r="VBJ267" s="7"/>
      <c r="VBK267" s="8"/>
      <c r="VBL267" s="8"/>
      <c r="VBM267" s="7"/>
      <c r="VBN267" s="10"/>
      <c r="VBO267" s="13"/>
      <c r="VBP267" s="102"/>
      <c r="VBQ267" s="13"/>
      <c r="VBR267" s="8"/>
      <c r="VBS267" s="8"/>
      <c r="VBT267" s="8"/>
      <c r="VBU267" s="8"/>
      <c r="VBV267" s="8"/>
      <c r="VBW267" s="8"/>
      <c r="VBX267" s="7"/>
      <c r="VBY267" s="12"/>
      <c r="VBZ267" s="8"/>
      <c r="VCA267" s="7"/>
      <c r="VCB267" s="15"/>
      <c r="VCC267" s="15"/>
      <c r="VCD267" s="121"/>
      <c r="VCE267" s="7"/>
      <c r="VCF267" s="8"/>
      <c r="VCG267" s="8"/>
      <c r="VCH267" s="7"/>
      <c r="VCI267" s="10"/>
      <c r="VCJ267" s="13"/>
      <c r="VCK267" s="102"/>
      <c r="VCL267" s="13"/>
      <c r="VCM267" s="8"/>
      <c r="VCN267" s="8"/>
      <c r="VCO267" s="8"/>
      <c r="VCP267" s="8"/>
      <c r="VCQ267" s="8"/>
      <c r="VCR267" s="8"/>
      <c r="VCS267" s="7"/>
      <c r="VCT267" s="12"/>
      <c r="VCU267" s="8"/>
      <c r="VCV267" s="7"/>
      <c r="VCW267" s="15"/>
      <c r="VCX267" s="15"/>
      <c r="VCY267" s="121"/>
      <c r="VCZ267" s="7"/>
      <c r="VDA267" s="8"/>
      <c r="VDB267" s="8"/>
      <c r="VDC267" s="7"/>
      <c r="VDD267" s="10"/>
      <c r="VDE267" s="13"/>
      <c r="VDF267" s="102"/>
      <c r="VDG267" s="13"/>
      <c r="VDH267" s="8"/>
      <c r="VDI267" s="8"/>
      <c r="VDJ267" s="8"/>
      <c r="VDK267" s="8"/>
      <c r="VDL267" s="8"/>
      <c r="VDM267" s="8"/>
      <c r="VDN267" s="7"/>
      <c r="VDO267" s="12"/>
      <c r="VDP267" s="8"/>
      <c r="VDQ267" s="7"/>
      <c r="VDR267" s="15"/>
      <c r="VDS267" s="15"/>
      <c r="VDT267" s="121"/>
      <c r="VDU267" s="7"/>
      <c r="VDV267" s="8"/>
      <c r="VDW267" s="8"/>
      <c r="VDX267" s="7"/>
      <c r="VDY267" s="10"/>
      <c r="VDZ267" s="13"/>
      <c r="VEA267" s="102"/>
      <c r="VEB267" s="13"/>
      <c r="VEC267" s="8"/>
      <c r="VED267" s="8"/>
      <c r="VEE267" s="8"/>
      <c r="VEF267" s="8"/>
      <c r="VEG267" s="8"/>
      <c r="VEH267" s="8"/>
      <c r="VEI267" s="7"/>
      <c r="VEJ267" s="12"/>
      <c r="VEK267" s="8"/>
      <c r="VEL267" s="7"/>
      <c r="VEM267" s="15"/>
      <c r="VEN267" s="15"/>
      <c r="VEO267" s="121"/>
      <c r="VEP267" s="7"/>
      <c r="VEQ267" s="8"/>
      <c r="VER267" s="8"/>
      <c r="VES267" s="7"/>
      <c r="VET267" s="10"/>
      <c r="VEU267" s="13"/>
      <c r="VEV267" s="102"/>
      <c r="VEW267" s="13"/>
      <c r="VEX267" s="8"/>
      <c r="VEY267" s="8"/>
      <c r="VEZ267" s="8"/>
      <c r="VFA267" s="8"/>
      <c r="VFB267" s="8"/>
      <c r="VFC267" s="8"/>
      <c r="VFD267" s="7"/>
      <c r="VFE267" s="12"/>
      <c r="VFF267" s="8"/>
      <c r="VFG267" s="7"/>
      <c r="VFH267" s="15"/>
      <c r="VFI267" s="15"/>
      <c r="VFJ267" s="121"/>
      <c r="VFK267" s="7"/>
      <c r="VFL267" s="8"/>
      <c r="VFM267" s="8"/>
      <c r="VFN267" s="7"/>
      <c r="VFO267" s="10"/>
      <c r="VFP267" s="13"/>
      <c r="VFQ267" s="102"/>
      <c r="VFR267" s="13"/>
      <c r="VFS267" s="8"/>
      <c r="VFT267" s="8"/>
      <c r="VFU267" s="8"/>
      <c r="VFV267" s="8"/>
      <c r="VFW267" s="8"/>
      <c r="VFX267" s="8"/>
      <c r="VFY267" s="7"/>
      <c r="VFZ267" s="12"/>
      <c r="VGA267" s="8"/>
      <c r="VGB267" s="7"/>
      <c r="VGC267" s="15"/>
      <c r="VGD267" s="15"/>
      <c r="VGE267" s="121"/>
      <c r="VGF267" s="7"/>
      <c r="VGG267" s="8"/>
      <c r="VGH267" s="8"/>
      <c r="VGI267" s="7"/>
      <c r="VGJ267" s="10"/>
      <c r="VGK267" s="13"/>
      <c r="VGL267" s="102"/>
      <c r="VGM267" s="13"/>
      <c r="VGN267" s="8"/>
      <c r="VGO267" s="8"/>
      <c r="VGP267" s="8"/>
      <c r="VGQ267" s="8"/>
      <c r="VGR267" s="8"/>
      <c r="VGS267" s="8"/>
      <c r="VGT267" s="7"/>
      <c r="VGU267" s="12"/>
      <c r="VGV267" s="8"/>
      <c r="VGW267" s="7"/>
      <c r="VGX267" s="15"/>
      <c r="VGY267" s="15"/>
      <c r="VGZ267" s="121"/>
      <c r="VHA267" s="7"/>
      <c r="VHB267" s="8"/>
      <c r="VHC267" s="8"/>
      <c r="VHD267" s="7"/>
      <c r="VHE267" s="10"/>
      <c r="VHF267" s="13"/>
      <c r="VHG267" s="102"/>
      <c r="VHH267" s="13"/>
      <c r="VHI267" s="8"/>
      <c r="VHJ267" s="8"/>
      <c r="VHK267" s="8"/>
      <c r="VHL267" s="8"/>
      <c r="VHM267" s="8"/>
      <c r="VHN267" s="8"/>
      <c r="VHO267" s="7"/>
      <c r="VHP267" s="12"/>
      <c r="VHQ267" s="8"/>
      <c r="VHR267" s="7"/>
      <c r="VHS267" s="15"/>
      <c r="VHT267" s="15"/>
      <c r="VHU267" s="121"/>
      <c r="VHV267" s="7"/>
      <c r="VHW267" s="8"/>
      <c r="VHX267" s="8"/>
      <c r="VHY267" s="7"/>
      <c r="VHZ267" s="10"/>
      <c r="VIA267" s="13"/>
      <c r="VIB267" s="102"/>
      <c r="VIC267" s="13"/>
      <c r="VID267" s="8"/>
      <c r="VIE267" s="8"/>
      <c r="VIF267" s="8"/>
      <c r="VIG267" s="8"/>
      <c r="VIH267" s="8"/>
      <c r="VII267" s="8"/>
      <c r="VIJ267" s="7"/>
      <c r="VIK267" s="12"/>
      <c r="VIL267" s="8"/>
      <c r="VIM267" s="7"/>
      <c r="VIN267" s="15"/>
      <c r="VIO267" s="15"/>
      <c r="VIP267" s="121"/>
      <c r="VIQ267" s="7"/>
      <c r="VIR267" s="8"/>
      <c r="VIS267" s="8"/>
      <c r="VIT267" s="7"/>
      <c r="VIU267" s="10"/>
      <c r="VIV267" s="13"/>
      <c r="VIW267" s="102"/>
      <c r="VIX267" s="13"/>
      <c r="VIY267" s="8"/>
      <c r="VIZ267" s="8"/>
      <c r="VJA267" s="8"/>
      <c r="VJB267" s="8"/>
      <c r="VJC267" s="8"/>
      <c r="VJD267" s="8"/>
      <c r="VJE267" s="7"/>
      <c r="VJF267" s="12"/>
      <c r="VJG267" s="8"/>
      <c r="VJH267" s="7"/>
      <c r="VJI267" s="15"/>
      <c r="VJJ267" s="15"/>
      <c r="VJK267" s="121"/>
      <c r="VJL267" s="7"/>
      <c r="VJM267" s="8"/>
      <c r="VJN267" s="8"/>
      <c r="VJO267" s="7"/>
      <c r="VJP267" s="10"/>
      <c r="VJQ267" s="13"/>
      <c r="VJR267" s="102"/>
      <c r="VJS267" s="13"/>
      <c r="VJT267" s="8"/>
      <c r="VJU267" s="8"/>
      <c r="VJV267" s="8"/>
      <c r="VJW267" s="8"/>
      <c r="VJX267" s="8"/>
      <c r="VJY267" s="8"/>
      <c r="VJZ267" s="7"/>
      <c r="VKA267" s="12"/>
      <c r="VKB267" s="8"/>
      <c r="VKC267" s="7"/>
      <c r="VKD267" s="15"/>
      <c r="VKE267" s="15"/>
      <c r="VKF267" s="121"/>
      <c r="VKG267" s="7"/>
      <c r="VKH267" s="8"/>
      <c r="VKI267" s="8"/>
      <c r="VKJ267" s="7"/>
      <c r="VKK267" s="10"/>
      <c r="VKL267" s="13"/>
      <c r="VKM267" s="102"/>
      <c r="VKN267" s="13"/>
      <c r="VKO267" s="8"/>
      <c r="VKP267" s="8"/>
      <c r="VKQ267" s="8"/>
      <c r="VKR267" s="8"/>
      <c r="VKS267" s="8"/>
      <c r="VKT267" s="8"/>
      <c r="VKU267" s="7"/>
      <c r="VKV267" s="12"/>
      <c r="VKW267" s="8"/>
      <c r="VKX267" s="7"/>
      <c r="VKY267" s="15"/>
      <c r="VKZ267" s="15"/>
      <c r="VLA267" s="121"/>
      <c r="VLB267" s="7"/>
      <c r="VLC267" s="8"/>
      <c r="VLD267" s="8"/>
      <c r="VLE267" s="7"/>
      <c r="VLF267" s="10"/>
      <c r="VLG267" s="13"/>
      <c r="VLH267" s="102"/>
      <c r="VLI267" s="13"/>
      <c r="VLJ267" s="8"/>
      <c r="VLK267" s="8"/>
      <c r="VLL267" s="8"/>
      <c r="VLM267" s="8"/>
      <c r="VLN267" s="8"/>
      <c r="VLO267" s="8"/>
      <c r="VLP267" s="7"/>
      <c r="VLQ267" s="12"/>
      <c r="VLR267" s="8"/>
      <c r="VLS267" s="7"/>
      <c r="VLT267" s="15"/>
      <c r="VLU267" s="15"/>
      <c r="VLV267" s="121"/>
      <c r="VLW267" s="7"/>
      <c r="VLX267" s="8"/>
      <c r="VLY267" s="8"/>
      <c r="VLZ267" s="7"/>
      <c r="VMA267" s="10"/>
      <c r="VMB267" s="13"/>
      <c r="VMC267" s="102"/>
      <c r="VMD267" s="13"/>
      <c r="VME267" s="8"/>
      <c r="VMF267" s="8"/>
      <c r="VMG267" s="8"/>
      <c r="VMH267" s="8"/>
      <c r="VMI267" s="8"/>
      <c r="VMJ267" s="8"/>
      <c r="VMK267" s="7"/>
      <c r="VML267" s="12"/>
      <c r="VMM267" s="8"/>
      <c r="VMN267" s="7"/>
      <c r="VMO267" s="15"/>
      <c r="VMP267" s="15"/>
      <c r="VMQ267" s="121"/>
      <c r="VMR267" s="7"/>
      <c r="VMS267" s="8"/>
      <c r="VMT267" s="8"/>
      <c r="VMU267" s="7"/>
      <c r="VMV267" s="10"/>
      <c r="VMW267" s="13"/>
      <c r="VMX267" s="102"/>
      <c r="VMY267" s="13"/>
      <c r="VMZ267" s="8"/>
      <c r="VNA267" s="8"/>
      <c r="VNB267" s="8"/>
      <c r="VNC267" s="8"/>
      <c r="VND267" s="8"/>
      <c r="VNE267" s="8"/>
      <c r="VNF267" s="7"/>
      <c r="VNG267" s="12"/>
      <c r="VNH267" s="8"/>
      <c r="VNI267" s="7"/>
      <c r="VNJ267" s="15"/>
      <c r="VNK267" s="15"/>
      <c r="VNL267" s="121"/>
      <c r="VNM267" s="7"/>
      <c r="VNN267" s="8"/>
      <c r="VNO267" s="8"/>
      <c r="VNP267" s="7"/>
      <c r="VNQ267" s="10"/>
      <c r="VNR267" s="13"/>
      <c r="VNS267" s="102"/>
      <c r="VNT267" s="13"/>
      <c r="VNU267" s="8"/>
      <c r="VNV267" s="8"/>
      <c r="VNW267" s="8"/>
      <c r="VNX267" s="8"/>
      <c r="VNY267" s="8"/>
      <c r="VNZ267" s="8"/>
      <c r="VOA267" s="7"/>
      <c r="VOB267" s="12"/>
      <c r="VOC267" s="8"/>
      <c r="VOD267" s="7"/>
      <c r="VOE267" s="15"/>
      <c r="VOF267" s="15"/>
      <c r="VOG267" s="121"/>
      <c r="VOH267" s="7"/>
      <c r="VOI267" s="8"/>
      <c r="VOJ267" s="8"/>
      <c r="VOK267" s="7"/>
      <c r="VOL267" s="10"/>
      <c r="VOM267" s="13"/>
      <c r="VON267" s="102"/>
      <c r="VOO267" s="13"/>
      <c r="VOP267" s="8"/>
      <c r="VOQ267" s="8"/>
      <c r="VOR267" s="8"/>
      <c r="VOS267" s="8"/>
      <c r="VOT267" s="8"/>
      <c r="VOU267" s="8"/>
      <c r="VOV267" s="7"/>
      <c r="VOW267" s="12"/>
      <c r="VOX267" s="8"/>
      <c r="VOY267" s="7"/>
      <c r="VOZ267" s="15"/>
      <c r="VPA267" s="15"/>
      <c r="VPB267" s="121"/>
      <c r="VPC267" s="7"/>
      <c r="VPD267" s="8"/>
      <c r="VPE267" s="8"/>
      <c r="VPF267" s="7"/>
      <c r="VPG267" s="10"/>
      <c r="VPH267" s="13"/>
      <c r="VPI267" s="102"/>
      <c r="VPJ267" s="13"/>
      <c r="VPK267" s="8"/>
      <c r="VPL267" s="8"/>
      <c r="VPM267" s="8"/>
      <c r="VPN267" s="8"/>
      <c r="VPO267" s="8"/>
      <c r="VPP267" s="8"/>
      <c r="VPQ267" s="7"/>
      <c r="VPR267" s="12"/>
      <c r="VPS267" s="8"/>
      <c r="VPT267" s="7"/>
      <c r="VPU267" s="15"/>
      <c r="VPV267" s="15"/>
      <c r="VPW267" s="121"/>
      <c r="VPX267" s="7"/>
      <c r="VPY267" s="8"/>
      <c r="VPZ267" s="8"/>
      <c r="VQA267" s="7"/>
      <c r="VQB267" s="10"/>
      <c r="VQC267" s="13"/>
      <c r="VQD267" s="102"/>
      <c r="VQE267" s="13"/>
      <c r="VQF267" s="8"/>
      <c r="VQG267" s="8"/>
      <c r="VQH267" s="8"/>
      <c r="VQI267" s="8"/>
      <c r="VQJ267" s="8"/>
      <c r="VQK267" s="8"/>
      <c r="VQL267" s="7"/>
      <c r="VQM267" s="12"/>
      <c r="VQN267" s="8"/>
      <c r="VQO267" s="7"/>
      <c r="VQP267" s="15"/>
      <c r="VQQ267" s="15"/>
      <c r="VQR267" s="121"/>
      <c r="VQS267" s="7"/>
      <c r="VQT267" s="8"/>
      <c r="VQU267" s="8"/>
      <c r="VQV267" s="7"/>
      <c r="VQW267" s="10"/>
      <c r="VQX267" s="13"/>
      <c r="VQY267" s="102"/>
      <c r="VQZ267" s="13"/>
      <c r="VRA267" s="8"/>
      <c r="VRB267" s="8"/>
      <c r="VRC267" s="8"/>
      <c r="VRD267" s="8"/>
      <c r="VRE267" s="8"/>
      <c r="VRF267" s="8"/>
      <c r="VRG267" s="7"/>
      <c r="VRH267" s="12"/>
      <c r="VRI267" s="8"/>
      <c r="VRJ267" s="7"/>
      <c r="VRK267" s="15"/>
      <c r="VRL267" s="15"/>
      <c r="VRM267" s="121"/>
      <c r="VRN267" s="7"/>
      <c r="VRO267" s="8"/>
      <c r="VRP267" s="8"/>
      <c r="VRQ267" s="7"/>
      <c r="VRR267" s="10"/>
      <c r="VRS267" s="13"/>
      <c r="VRT267" s="102"/>
      <c r="VRU267" s="13"/>
      <c r="VRV267" s="8"/>
      <c r="VRW267" s="8"/>
      <c r="VRX267" s="8"/>
      <c r="VRY267" s="8"/>
      <c r="VRZ267" s="8"/>
      <c r="VSA267" s="8"/>
      <c r="VSB267" s="7"/>
      <c r="VSC267" s="12"/>
      <c r="VSD267" s="8"/>
      <c r="VSE267" s="7"/>
      <c r="VSF267" s="15"/>
      <c r="VSG267" s="15"/>
      <c r="VSH267" s="121"/>
      <c r="VSI267" s="7"/>
      <c r="VSJ267" s="8"/>
      <c r="VSK267" s="8"/>
      <c r="VSL267" s="7"/>
      <c r="VSM267" s="10"/>
      <c r="VSN267" s="13"/>
      <c r="VSO267" s="102"/>
      <c r="VSP267" s="13"/>
      <c r="VSQ267" s="8"/>
      <c r="VSR267" s="8"/>
      <c r="VSS267" s="8"/>
      <c r="VST267" s="8"/>
      <c r="VSU267" s="8"/>
      <c r="VSV267" s="8"/>
      <c r="VSW267" s="7"/>
      <c r="VSX267" s="12"/>
      <c r="VSY267" s="8"/>
      <c r="VSZ267" s="7"/>
      <c r="VTA267" s="15"/>
      <c r="VTB267" s="15"/>
      <c r="VTC267" s="121"/>
      <c r="VTD267" s="7"/>
      <c r="VTE267" s="8"/>
      <c r="VTF267" s="8"/>
      <c r="VTG267" s="7"/>
      <c r="VTH267" s="10"/>
      <c r="VTI267" s="13"/>
      <c r="VTJ267" s="102"/>
      <c r="VTK267" s="13"/>
      <c r="VTL267" s="8"/>
      <c r="VTM267" s="8"/>
      <c r="VTN267" s="8"/>
      <c r="VTO267" s="8"/>
      <c r="VTP267" s="8"/>
      <c r="VTQ267" s="8"/>
      <c r="VTR267" s="7"/>
      <c r="VTS267" s="12"/>
      <c r="VTT267" s="8"/>
      <c r="VTU267" s="7"/>
      <c r="VTV267" s="15"/>
      <c r="VTW267" s="15"/>
      <c r="VTX267" s="121"/>
      <c r="VTY267" s="7"/>
      <c r="VTZ267" s="8"/>
      <c r="VUA267" s="8"/>
      <c r="VUB267" s="7"/>
      <c r="VUC267" s="10"/>
      <c r="VUD267" s="13"/>
      <c r="VUE267" s="102"/>
      <c r="VUF267" s="13"/>
      <c r="VUG267" s="8"/>
      <c r="VUH267" s="8"/>
      <c r="VUI267" s="8"/>
      <c r="VUJ267" s="8"/>
      <c r="VUK267" s="8"/>
      <c r="VUL267" s="8"/>
      <c r="VUM267" s="7"/>
      <c r="VUN267" s="12"/>
      <c r="VUO267" s="8"/>
      <c r="VUP267" s="7"/>
      <c r="VUQ267" s="15"/>
      <c r="VUR267" s="15"/>
      <c r="VUS267" s="121"/>
      <c r="VUT267" s="7"/>
      <c r="VUU267" s="8"/>
      <c r="VUV267" s="8"/>
      <c r="VUW267" s="7"/>
      <c r="VUX267" s="10"/>
      <c r="VUY267" s="13"/>
      <c r="VUZ267" s="102"/>
      <c r="VVA267" s="13"/>
      <c r="VVB267" s="8"/>
      <c r="VVC267" s="8"/>
      <c r="VVD267" s="8"/>
      <c r="VVE267" s="8"/>
      <c r="VVF267" s="8"/>
      <c r="VVG267" s="8"/>
      <c r="VVH267" s="7"/>
      <c r="VVI267" s="12"/>
      <c r="VVJ267" s="8"/>
      <c r="VVK267" s="7"/>
      <c r="VVL267" s="15"/>
      <c r="VVM267" s="15"/>
      <c r="VVN267" s="121"/>
      <c r="VVO267" s="7"/>
      <c r="VVP267" s="8"/>
      <c r="VVQ267" s="8"/>
      <c r="VVR267" s="7"/>
      <c r="VVS267" s="10"/>
      <c r="VVT267" s="13"/>
      <c r="VVU267" s="102"/>
      <c r="VVV267" s="13"/>
      <c r="VVW267" s="8"/>
      <c r="VVX267" s="8"/>
      <c r="VVY267" s="8"/>
      <c r="VVZ267" s="8"/>
      <c r="VWA267" s="8"/>
      <c r="VWB267" s="8"/>
      <c r="VWC267" s="7"/>
      <c r="VWD267" s="12"/>
      <c r="VWE267" s="8"/>
      <c r="VWF267" s="7"/>
      <c r="VWG267" s="15"/>
      <c r="VWH267" s="15"/>
      <c r="VWI267" s="121"/>
      <c r="VWJ267" s="7"/>
      <c r="VWK267" s="8"/>
      <c r="VWL267" s="8"/>
      <c r="VWM267" s="7"/>
      <c r="VWN267" s="10"/>
      <c r="VWO267" s="13"/>
      <c r="VWP267" s="102"/>
      <c r="VWQ267" s="13"/>
      <c r="VWR267" s="8"/>
      <c r="VWS267" s="8"/>
      <c r="VWT267" s="8"/>
      <c r="VWU267" s="8"/>
      <c r="VWV267" s="8"/>
      <c r="VWW267" s="8"/>
      <c r="VWX267" s="7"/>
      <c r="VWY267" s="12"/>
      <c r="VWZ267" s="8"/>
      <c r="VXA267" s="7"/>
      <c r="VXB267" s="15"/>
      <c r="VXC267" s="15"/>
      <c r="VXD267" s="121"/>
      <c r="VXE267" s="7"/>
      <c r="VXF267" s="8"/>
      <c r="VXG267" s="8"/>
      <c r="VXH267" s="7"/>
      <c r="VXI267" s="10"/>
      <c r="VXJ267" s="13"/>
      <c r="VXK267" s="102"/>
      <c r="VXL267" s="13"/>
      <c r="VXM267" s="8"/>
      <c r="VXN267" s="8"/>
      <c r="VXO267" s="8"/>
      <c r="VXP267" s="8"/>
      <c r="VXQ267" s="8"/>
      <c r="VXR267" s="8"/>
      <c r="VXS267" s="7"/>
      <c r="VXT267" s="12"/>
      <c r="VXU267" s="8"/>
      <c r="VXV267" s="7"/>
      <c r="VXW267" s="15"/>
      <c r="VXX267" s="15"/>
      <c r="VXY267" s="121"/>
      <c r="VXZ267" s="7"/>
      <c r="VYA267" s="8"/>
      <c r="VYB267" s="8"/>
      <c r="VYC267" s="7"/>
      <c r="VYD267" s="10"/>
      <c r="VYE267" s="13"/>
      <c r="VYF267" s="102"/>
      <c r="VYG267" s="13"/>
      <c r="VYH267" s="8"/>
      <c r="VYI267" s="8"/>
      <c r="VYJ267" s="8"/>
      <c r="VYK267" s="8"/>
      <c r="VYL267" s="8"/>
      <c r="VYM267" s="8"/>
      <c r="VYN267" s="7"/>
      <c r="VYO267" s="12"/>
      <c r="VYP267" s="8"/>
      <c r="VYQ267" s="7"/>
      <c r="VYR267" s="15"/>
      <c r="VYS267" s="15"/>
      <c r="VYT267" s="121"/>
      <c r="VYU267" s="7"/>
      <c r="VYV267" s="8"/>
      <c r="VYW267" s="8"/>
      <c r="VYX267" s="7"/>
      <c r="VYY267" s="10"/>
      <c r="VYZ267" s="13"/>
      <c r="VZA267" s="102"/>
      <c r="VZB267" s="13"/>
      <c r="VZC267" s="8"/>
      <c r="VZD267" s="8"/>
      <c r="VZE267" s="8"/>
      <c r="VZF267" s="8"/>
      <c r="VZG267" s="8"/>
      <c r="VZH267" s="8"/>
      <c r="VZI267" s="7"/>
      <c r="VZJ267" s="12"/>
      <c r="VZK267" s="8"/>
      <c r="VZL267" s="7"/>
      <c r="VZM267" s="15"/>
      <c r="VZN267" s="15"/>
      <c r="VZO267" s="121"/>
      <c r="VZP267" s="7"/>
      <c r="VZQ267" s="8"/>
      <c r="VZR267" s="8"/>
      <c r="VZS267" s="7"/>
      <c r="VZT267" s="10"/>
      <c r="VZU267" s="13"/>
      <c r="VZV267" s="102"/>
      <c r="VZW267" s="13"/>
      <c r="VZX267" s="8"/>
      <c r="VZY267" s="8"/>
      <c r="VZZ267" s="8"/>
      <c r="WAA267" s="8"/>
      <c r="WAB267" s="8"/>
      <c r="WAC267" s="8"/>
      <c r="WAD267" s="7"/>
      <c r="WAE267" s="12"/>
      <c r="WAF267" s="8"/>
      <c r="WAG267" s="7"/>
      <c r="WAH267" s="15"/>
      <c r="WAI267" s="15"/>
      <c r="WAJ267" s="121"/>
      <c r="WAK267" s="7"/>
      <c r="WAL267" s="8"/>
      <c r="WAM267" s="8"/>
      <c r="WAN267" s="7"/>
      <c r="WAO267" s="10"/>
      <c r="WAP267" s="13"/>
      <c r="WAQ267" s="102"/>
      <c r="WAR267" s="13"/>
      <c r="WAS267" s="8"/>
      <c r="WAT267" s="8"/>
      <c r="WAU267" s="8"/>
      <c r="WAV267" s="8"/>
      <c r="WAW267" s="8"/>
      <c r="WAX267" s="8"/>
      <c r="WAY267" s="7"/>
      <c r="WAZ267" s="12"/>
      <c r="WBA267" s="8"/>
      <c r="WBB267" s="7"/>
      <c r="WBC267" s="15"/>
      <c r="WBD267" s="15"/>
      <c r="WBE267" s="121"/>
      <c r="WBF267" s="7"/>
      <c r="WBG267" s="8"/>
      <c r="WBH267" s="8"/>
      <c r="WBI267" s="7"/>
      <c r="WBJ267" s="10"/>
      <c r="WBK267" s="13"/>
      <c r="WBL267" s="102"/>
      <c r="WBM267" s="13"/>
      <c r="WBN267" s="8"/>
      <c r="WBO267" s="8"/>
      <c r="WBP267" s="8"/>
      <c r="WBQ267" s="8"/>
      <c r="WBR267" s="8"/>
      <c r="WBS267" s="8"/>
      <c r="WBT267" s="7"/>
      <c r="WBU267" s="12"/>
      <c r="WBV267" s="8"/>
      <c r="WBW267" s="7"/>
      <c r="WBX267" s="15"/>
      <c r="WBY267" s="15"/>
      <c r="WBZ267" s="121"/>
      <c r="WCA267" s="7"/>
      <c r="WCB267" s="8"/>
      <c r="WCC267" s="8"/>
      <c r="WCD267" s="7"/>
      <c r="WCE267" s="10"/>
      <c r="WCF267" s="13"/>
      <c r="WCG267" s="102"/>
      <c r="WCH267" s="13"/>
      <c r="WCI267" s="8"/>
      <c r="WCJ267" s="8"/>
      <c r="WCK267" s="8"/>
      <c r="WCL267" s="8"/>
      <c r="WCM267" s="8"/>
      <c r="WCN267" s="8"/>
      <c r="WCO267" s="7"/>
      <c r="WCP267" s="12"/>
      <c r="WCQ267" s="8"/>
      <c r="WCR267" s="7"/>
      <c r="WCS267" s="15"/>
      <c r="WCT267" s="15"/>
      <c r="WCU267" s="121"/>
      <c r="WCV267" s="7"/>
      <c r="WCW267" s="8"/>
      <c r="WCX267" s="8"/>
      <c r="WCY267" s="7"/>
      <c r="WCZ267" s="10"/>
      <c r="WDA267" s="13"/>
      <c r="WDB267" s="102"/>
      <c r="WDC267" s="13"/>
      <c r="WDD267" s="8"/>
      <c r="WDE267" s="8"/>
      <c r="WDF267" s="8"/>
      <c r="WDG267" s="8"/>
      <c r="WDH267" s="8"/>
      <c r="WDI267" s="8"/>
      <c r="WDJ267" s="7"/>
      <c r="WDK267" s="12"/>
      <c r="WDL267" s="8"/>
      <c r="WDM267" s="7"/>
      <c r="WDN267" s="15"/>
      <c r="WDO267" s="15"/>
      <c r="WDP267" s="121"/>
      <c r="WDQ267" s="7"/>
      <c r="WDR267" s="8"/>
      <c r="WDS267" s="8"/>
      <c r="WDT267" s="7"/>
      <c r="WDU267" s="10"/>
      <c r="WDV267" s="13"/>
      <c r="WDW267" s="102"/>
      <c r="WDX267" s="13"/>
      <c r="WDY267" s="8"/>
      <c r="WDZ267" s="8"/>
      <c r="WEA267" s="8"/>
      <c r="WEB267" s="8"/>
      <c r="WEC267" s="8"/>
      <c r="WED267" s="8"/>
      <c r="WEE267" s="7"/>
      <c r="WEF267" s="12"/>
      <c r="WEG267" s="8"/>
      <c r="WEH267" s="7"/>
      <c r="WEI267" s="15"/>
      <c r="WEJ267" s="15"/>
      <c r="WEK267" s="121"/>
      <c r="WEL267" s="7"/>
      <c r="WEM267" s="8"/>
      <c r="WEN267" s="8"/>
      <c r="WEO267" s="7"/>
      <c r="WEP267" s="10"/>
      <c r="WEQ267" s="13"/>
      <c r="WER267" s="102"/>
      <c r="WES267" s="13"/>
      <c r="WET267" s="8"/>
      <c r="WEU267" s="8"/>
      <c r="WEV267" s="8"/>
      <c r="WEW267" s="8"/>
      <c r="WEX267" s="8"/>
      <c r="WEY267" s="8"/>
      <c r="WEZ267" s="7"/>
      <c r="WFA267" s="12"/>
      <c r="WFB267" s="8"/>
      <c r="WFC267" s="7"/>
      <c r="WFD267" s="15"/>
      <c r="WFE267" s="15"/>
      <c r="WFF267" s="121"/>
      <c r="WFG267" s="7"/>
      <c r="WFH267" s="8"/>
      <c r="WFI267" s="8"/>
      <c r="WFJ267" s="7"/>
      <c r="WFK267" s="10"/>
      <c r="WFL267" s="13"/>
      <c r="WFM267" s="102"/>
      <c r="WFN267" s="13"/>
      <c r="WFO267" s="8"/>
      <c r="WFP267" s="8"/>
      <c r="WFQ267" s="8"/>
      <c r="WFR267" s="8"/>
      <c r="WFS267" s="8"/>
      <c r="WFT267" s="8"/>
      <c r="WFU267" s="7"/>
      <c r="WFV267" s="12"/>
      <c r="WFW267" s="8"/>
      <c r="WFX267" s="7"/>
      <c r="WFY267" s="15"/>
      <c r="WFZ267" s="15"/>
      <c r="WGA267" s="121"/>
      <c r="WGB267" s="7"/>
      <c r="WGC267" s="8"/>
      <c r="WGD267" s="8"/>
      <c r="WGE267" s="7"/>
      <c r="WGF267" s="10"/>
      <c r="WGG267" s="13"/>
      <c r="WGH267" s="102"/>
      <c r="WGI267" s="13"/>
      <c r="WGJ267" s="8"/>
      <c r="WGK267" s="8"/>
      <c r="WGL267" s="8"/>
      <c r="WGM267" s="8"/>
      <c r="WGN267" s="8"/>
      <c r="WGO267" s="8"/>
      <c r="WGP267" s="7"/>
      <c r="WGQ267" s="12"/>
      <c r="WGR267" s="8"/>
      <c r="WGS267" s="7"/>
      <c r="WGT267" s="15"/>
      <c r="WGU267" s="15"/>
      <c r="WGV267" s="121"/>
      <c r="WGW267" s="7"/>
      <c r="WGX267" s="8"/>
      <c r="WGY267" s="8"/>
      <c r="WGZ267" s="7"/>
      <c r="WHA267" s="10"/>
      <c r="WHB267" s="13"/>
      <c r="WHC267" s="102"/>
      <c r="WHD267" s="13"/>
      <c r="WHE267" s="8"/>
      <c r="WHF267" s="8"/>
      <c r="WHG267" s="8"/>
      <c r="WHH267" s="8"/>
      <c r="WHI267" s="8"/>
      <c r="WHJ267" s="8"/>
      <c r="WHK267" s="7"/>
      <c r="WHL267" s="12"/>
      <c r="WHM267" s="8"/>
      <c r="WHN267" s="7"/>
      <c r="WHO267" s="15"/>
      <c r="WHP267" s="15"/>
      <c r="WHQ267" s="121"/>
      <c r="WHR267" s="7"/>
      <c r="WHS267" s="8"/>
      <c r="WHT267" s="8"/>
      <c r="WHU267" s="7"/>
      <c r="WHV267" s="10"/>
      <c r="WHW267" s="13"/>
      <c r="WHX267" s="102"/>
      <c r="WHY267" s="13"/>
      <c r="WHZ267" s="8"/>
      <c r="WIA267" s="8"/>
      <c r="WIB267" s="8"/>
      <c r="WIC267" s="8"/>
      <c r="WID267" s="8"/>
      <c r="WIE267" s="8"/>
      <c r="WIF267" s="7"/>
      <c r="WIG267" s="12"/>
      <c r="WIH267" s="8"/>
      <c r="WII267" s="7"/>
      <c r="WIJ267" s="15"/>
      <c r="WIK267" s="15"/>
      <c r="WIL267" s="121"/>
      <c r="WIM267" s="7"/>
      <c r="WIN267" s="8"/>
      <c r="WIO267" s="8"/>
      <c r="WIP267" s="7"/>
      <c r="WIQ267" s="10"/>
      <c r="WIR267" s="13"/>
      <c r="WIS267" s="102"/>
      <c r="WIT267" s="13"/>
      <c r="WIU267" s="8"/>
      <c r="WIV267" s="8"/>
      <c r="WIW267" s="8"/>
      <c r="WIX267" s="8"/>
      <c r="WIY267" s="8"/>
      <c r="WIZ267" s="8"/>
      <c r="WJA267" s="7"/>
      <c r="WJB267" s="12"/>
      <c r="WJC267" s="8"/>
      <c r="WJD267" s="7"/>
      <c r="WJE267" s="15"/>
      <c r="WJF267" s="15"/>
      <c r="WJG267" s="121"/>
      <c r="WJH267" s="7"/>
      <c r="WJI267" s="8"/>
      <c r="WJJ267" s="8"/>
      <c r="WJK267" s="7"/>
      <c r="WJL267" s="10"/>
      <c r="WJM267" s="13"/>
      <c r="WJN267" s="102"/>
      <c r="WJO267" s="13"/>
      <c r="WJP267" s="8"/>
      <c r="WJQ267" s="8"/>
      <c r="WJR267" s="8"/>
      <c r="WJS267" s="8"/>
      <c r="WJT267" s="8"/>
      <c r="WJU267" s="8"/>
      <c r="WJV267" s="7"/>
      <c r="WJW267" s="12"/>
      <c r="WJX267" s="8"/>
      <c r="WJY267" s="7"/>
      <c r="WJZ267" s="15"/>
      <c r="WKA267" s="15"/>
      <c r="WKB267" s="121"/>
      <c r="WKC267" s="7"/>
      <c r="WKD267" s="8"/>
      <c r="WKE267" s="8"/>
      <c r="WKF267" s="7"/>
      <c r="WKG267" s="10"/>
      <c r="WKH267" s="13"/>
      <c r="WKI267" s="102"/>
      <c r="WKJ267" s="13"/>
      <c r="WKK267" s="8"/>
      <c r="WKL267" s="8"/>
      <c r="WKM267" s="8"/>
      <c r="WKN267" s="8"/>
      <c r="WKO267" s="8"/>
      <c r="WKP267" s="8"/>
      <c r="WKQ267" s="7"/>
      <c r="WKR267" s="12"/>
      <c r="WKS267" s="8"/>
      <c r="WKT267" s="7"/>
      <c r="WKU267" s="15"/>
      <c r="WKV267" s="15"/>
      <c r="WKW267" s="121"/>
      <c r="WKX267" s="7"/>
      <c r="WKY267" s="8"/>
      <c r="WKZ267" s="8"/>
      <c r="WLA267" s="7"/>
      <c r="WLB267" s="10"/>
      <c r="WLC267" s="13"/>
      <c r="WLD267" s="102"/>
      <c r="WLE267" s="13"/>
      <c r="WLF267" s="8"/>
      <c r="WLG267" s="8"/>
      <c r="WLH267" s="8"/>
      <c r="WLI267" s="8"/>
      <c r="WLJ267" s="8"/>
      <c r="WLK267" s="8"/>
      <c r="WLL267" s="7"/>
      <c r="WLM267" s="12"/>
      <c r="WLN267" s="8"/>
      <c r="WLO267" s="7"/>
      <c r="WLP267" s="15"/>
      <c r="WLQ267" s="15"/>
      <c r="WLR267" s="121"/>
      <c r="WLS267" s="7"/>
      <c r="WLT267" s="8"/>
      <c r="WLU267" s="8"/>
      <c r="WLV267" s="7"/>
      <c r="WLW267" s="10"/>
      <c r="WLX267" s="13"/>
      <c r="WLY267" s="102"/>
      <c r="WLZ267" s="13"/>
      <c r="WMA267" s="8"/>
      <c r="WMB267" s="8"/>
      <c r="WMC267" s="8"/>
      <c r="WMD267" s="8"/>
      <c r="WME267" s="8"/>
      <c r="WMF267" s="8"/>
      <c r="WMG267" s="7"/>
      <c r="WMH267" s="12"/>
      <c r="WMI267" s="8"/>
      <c r="WMJ267" s="7"/>
      <c r="WMK267" s="15"/>
      <c r="WML267" s="15"/>
      <c r="WMM267" s="121"/>
      <c r="WMN267" s="7"/>
      <c r="WMO267" s="8"/>
      <c r="WMP267" s="8"/>
      <c r="WMQ267" s="7"/>
      <c r="WMR267" s="10"/>
      <c r="WMS267" s="13"/>
      <c r="WMT267" s="102"/>
      <c r="WMU267" s="13"/>
      <c r="WMV267" s="8"/>
      <c r="WMW267" s="8"/>
      <c r="WMX267" s="8"/>
      <c r="WMY267" s="8"/>
      <c r="WMZ267" s="8"/>
      <c r="WNA267" s="8"/>
      <c r="WNB267" s="7"/>
      <c r="WNC267" s="12"/>
      <c r="WND267" s="8"/>
      <c r="WNE267" s="7"/>
      <c r="WNF267" s="15"/>
      <c r="WNG267" s="15"/>
      <c r="WNH267" s="121"/>
      <c r="WNI267" s="7"/>
      <c r="WNJ267" s="8"/>
      <c r="WNK267" s="8"/>
      <c r="WNL267" s="7"/>
      <c r="WNM267" s="10"/>
      <c r="WNN267" s="13"/>
      <c r="WNO267" s="102"/>
      <c r="WNP267" s="13"/>
      <c r="WNQ267" s="8"/>
      <c r="WNR267" s="8"/>
      <c r="WNS267" s="8"/>
      <c r="WNT267" s="8"/>
      <c r="WNU267" s="8"/>
      <c r="WNV267" s="8"/>
      <c r="WNW267" s="7"/>
      <c r="WNX267" s="12"/>
      <c r="WNY267" s="8"/>
      <c r="WNZ267" s="7"/>
      <c r="WOA267" s="15"/>
      <c r="WOB267" s="15"/>
      <c r="WOC267" s="121"/>
      <c r="WOD267" s="7"/>
      <c r="WOE267" s="8"/>
      <c r="WOF267" s="8"/>
      <c r="WOG267" s="7"/>
      <c r="WOH267" s="10"/>
      <c r="WOI267" s="13"/>
      <c r="WOJ267" s="102"/>
      <c r="WOK267" s="13"/>
      <c r="WOL267" s="8"/>
      <c r="WOM267" s="8"/>
      <c r="WON267" s="8"/>
      <c r="WOO267" s="8"/>
      <c r="WOP267" s="8"/>
      <c r="WOQ267" s="8"/>
      <c r="WOR267" s="7"/>
      <c r="WOS267" s="12"/>
      <c r="WOT267" s="8"/>
      <c r="WOU267" s="7"/>
      <c r="WOV267" s="15"/>
      <c r="WOW267" s="15"/>
      <c r="WOX267" s="121"/>
      <c r="WOY267" s="7"/>
      <c r="WOZ267" s="8"/>
      <c r="WPA267" s="8"/>
      <c r="WPB267" s="7"/>
      <c r="WPC267" s="10"/>
      <c r="WPD267" s="13"/>
      <c r="WPE267" s="102"/>
      <c r="WPF267" s="13"/>
      <c r="WPG267" s="8"/>
      <c r="WPH267" s="8"/>
      <c r="WPI267" s="8"/>
      <c r="WPJ267" s="8"/>
      <c r="WPK267" s="8"/>
      <c r="WPL267" s="8"/>
      <c r="WPM267" s="7"/>
      <c r="WPN267" s="12"/>
      <c r="WPO267" s="8"/>
      <c r="WPP267" s="7"/>
      <c r="WPQ267" s="15"/>
      <c r="WPR267" s="15"/>
      <c r="WPS267" s="121"/>
      <c r="WPT267" s="7"/>
      <c r="WPU267" s="8"/>
      <c r="WPV267" s="8"/>
      <c r="WPW267" s="7"/>
      <c r="WPX267" s="10"/>
      <c r="WPY267" s="13"/>
      <c r="WPZ267" s="102"/>
      <c r="WQA267" s="13"/>
      <c r="WQB267" s="8"/>
      <c r="WQC267" s="8"/>
      <c r="WQD267" s="8"/>
      <c r="WQE267" s="8"/>
      <c r="WQF267" s="8"/>
      <c r="WQG267" s="8"/>
      <c r="WQH267" s="7"/>
      <c r="WQI267" s="12"/>
      <c r="WQJ267" s="8"/>
      <c r="WQK267" s="7"/>
      <c r="WQL267" s="15"/>
      <c r="WQM267" s="15"/>
      <c r="WQN267" s="121"/>
      <c r="WQO267" s="7"/>
      <c r="WQP267" s="8"/>
      <c r="WQQ267" s="8"/>
      <c r="WQR267" s="7"/>
      <c r="WQS267" s="10"/>
      <c r="WQT267" s="13"/>
      <c r="WQU267" s="102"/>
      <c r="WQV267" s="13"/>
      <c r="WQW267" s="8"/>
      <c r="WQX267" s="8"/>
      <c r="WQY267" s="8"/>
      <c r="WQZ267" s="8"/>
      <c r="WRA267" s="8"/>
      <c r="WRB267" s="8"/>
      <c r="WRC267" s="7"/>
      <c r="WRD267" s="12"/>
      <c r="WRE267" s="8"/>
      <c r="WRF267" s="7"/>
      <c r="WRG267" s="15"/>
      <c r="WRH267" s="15"/>
      <c r="WRI267" s="121"/>
      <c r="WRJ267" s="7"/>
      <c r="WRK267" s="8"/>
      <c r="WRL267" s="8"/>
      <c r="WRM267" s="7"/>
      <c r="WRN267" s="10"/>
      <c r="WRO267" s="13"/>
      <c r="WRP267" s="102"/>
      <c r="WRQ267" s="13"/>
      <c r="WRR267" s="8"/>
      <c r="WRS267" s="8"/>
      <c r="WRT267" s="8"/>
      <c r="WRU267" s="8"/>
      <c r="WRV267" s="8"/>
      <c r="WRW267" s="8"/>
      <c r="WRX267" s="7"/>
      <c r="WRY267" s="12"/>
      <c r="WRZ267" s="8"/>
      <c r="WSA267" s="7"/>
      <c r="WSB267" s="15"/>
      <c r="WSC267" s="15"/>
      <c r="WSD267" s="121"/>
      <c r="WSE267" s="7"/>
      <c r="WSF267" s="8"/>
      <c r="WSG267" s="8"/>
      <c r="WSH267" s="7"/>
      <c r="WSI267" s="10"/>
      <c r="WSJ267" s="13"/>
      <c r="WSK267" s="102"/>
      <c r="WSL267" s="13"/>
      <c r="WSM267" s="8"/>
      <c r="WSN267" s="8"/>
      <c r="WSO267" s="8"/>
      <c r="WSP267" s="8"/>
      <c r="WSQ267" s="8"/>
      <c r="WSR267" s="8"/>
      <c r="WSS267" s="7"/>
      <c r="WST267" s="12"/>
      <c r="WSU267" s="8"/>
      <c r="WSV267" s="7"/>
      <c r="WSW267" s="15"/>
      <c r="WSX267" s="15"/>
      <c r="WSY267" s="121"/>
      <c r="WSZ267" s="7"/>
      <c r="WTA267" s="8"/>
      <c r="WTB267" s="8"/>
      <c r="WTC267" s="7"/>
      <c r="WTD267" s="10"/>
      <c r="WTE267" s="13"/>
      <c r="WTF267" s="102"/>
      <c r="WTG267" s="13"/>
      <c r="WTH267" s="8"/>
      <c r="WTI267" s="8"/>
      <c r="WTJ267" s="8"/>
      <c r="WTK267" s="8"/>
      <c r="WTL267" s="8"/>
      <c r="WTM267" s="8"/>
      <c r="WTN267" s="7"/>
      <c r="WTO267" s="12"/>
      <c r="WTP267" s="8"/>
      <c r="WTQ267" s="7"/>
      <c r="WTR267" s="15"/>
      <c r="WTS267" s="15"/>
      <c r="WTT267" s="121"/>
      <c r="WTU267" s="7"/>
      <c r="WTV267" s="8"/>
      <c r="WTW267" s="8"/>
      <c r="WTX267" s="7"/>
      <c r="WTY267" s="10"/>
      <c r="WTZ267" s="13"/>
      <c r="WUA267" s="102"/>
      <c r="WUB267" s="13"/>
      <c r="WUC267" s="8"/>
      <c r="WUD267" s="8"/>
      <c r="WUE267" s="8"/>
      <c r="WUF267" s="8"/>
      <c r="WUG267" s="8"/>
      <c r="WUH267" s="8"/>
      <c r="WUI267" s="7"/>
      <c r="WUJ267" s="12"/>
      <c r="WUK267" s="8"/>
      <c r="WUL267" s="7"/>
      <c r="WUM267" s="15"/>
      <c r="WUN267" s="15"/>
      <c r="WUO267" s="121"/>
      <c r="WUP267" s="7"/>
      <c r="WUQ267" s="8"/>
      <c r="WUR267" s="8"/>
      <c r="WUS267" s="7"/>
      <c r="WUT267" s="10"/>
      <c r="WUU267" s="13"/>
      <c r="WUV267" s="102"/>
      <c r="WUW267" s="13"/>
      <c r="WUX267" s="8"/>
      <c r="WUY267" s="8"/>
      <c r="WUZ267" s="8"/>
      <c r="WVA267" s="8"/>
      <c r="WVB267" s="8"/>
      <c r="WVC267" s="8"/>
      <c r="WVD267" s="7"/>
      <c r="WVE267" s="12"/>
      <c r="WVF267" s="8"/>
      <c r="WVG267" s="7"/>
      <c r="WVH267" s="15"/>
      <c r="WVI267" s="15"/>
      <c r="WVJ267" s="121"/>
      <c r="WVK267" s="7"/>
      <c r="WVL267" s="8"/>
      <c r="WVM267" s="8"/>
      <c r="WVN267" s="7"/>
      <c r="WVO267" s="10"/>
      <c r="WVP267" s="13"/>
      <c r="WVQ267" s="102"/>
      <c r="WVR267" s="13"/>
      <c r="WVS267" s="8"/>
      <c r="WVT267" s="8"/>
      <c r="WVU267" s="8"/>
      <c r="WVV267" s="8"/>
      <c r="WVW267" s="8"/>
      <c r="WVX267" s="8"/>
      <c r="WVY267" s="7"/>
      <c r="WVZ267" s="12"/>
      <c r="WWA267" s="8"/>
      <c r="WWB267" s="7"/>
      <c r="WWC267" s="15"/>
      <c r="WWD267" s="15"/>
      <c r="WWE267" s="121"/>
      <c r="WWF267" s="7"/>
      <c r="WWG267" s="8"/>
      <c r="WWH267" s="8"/>
      <c r="WWI267" s="7"/>
      <c r="WWJ267" s="10"/>
      <c r="WWK267" s="13"/>
      <c r="WWL267" s="102"/>
      <c r="WWM267" s="13"/>
      <c r="WWN267" s="8"/>
      <c r="WWO267" s="8"/>
      <c r="WWP267" s="8"/>
      <c r="WWQ267" s="8"/>
      <c r="WWR267" s="8"/>
      <c r="WWS267" s="8"/>
      <c r="WWT267" s="7"/>
      <c r="WWU267" s="12"/>
      <c r="WWV267" s="8"/>
      <c r="WWW267" s="7"/>
      <c r="WWX267" s="15"/>
      <c r="WWY267" s="15"/>
      <c r="WWZ267" s="121"/>
      <c r="WXA267" s="7"/>
      <c r="WXB267" s="8"/>
      <c r="WXC267" s="8"/>
      <c r="WXD267" s="7"/>
      <c r="WXE267" s="10"/>
      <c r="WXF267" s="13"/>
      <c r="WXG267" s="102"/>
      <c r="WXH267" s="13"/>
      <c r="WXI267" s="8"/>
      <c r="WXJ267" s="8"/>
      <c r="WXK267" s="8"/>
      <c r="WXL267" s="8"/>
      <c r="WXM267" s="8"/>
      <c r="WXN267" s="8"/>
      <c r="WXO267" s="7"/>
      <c r="WXP267" s="12"/>
      <c r="WXQ267" s="8"/>
      <c r="WXR267" s="7"/>
      <c r="WXS267" s="15"/>
      <c r="WXT267" s="15"/>
      <c r="WXU267" s="121"/>
      <c r="WXV267" s="7"/>
      <c r="WXW267" s="8"/>
      <c r="WXX267" s="8"/>
      <c r="WXY267" s="7"/>
      <c r="WXZ267" s="10"/>
      <c r="WYA267" s="13"/>
      <c r="WYB267" s="102"/>
      <c r="WYC267" s="13"/>
      <c r="WYD267" s="8"/>
      <c r="WYE267" s="8"/>
      <c r="WYF267" s="8"/>
      <c r="WYG267" s="8"/>
      <c r="WYH267" s="8"/>
      <c r="WYI267" s="8"/>
      <c r="WYJ267" s="7"/>
      <c r="WYK267" s="12"/>
      <c r="WYL267" s="8"/>
      <c r="WYM267" s="7"/>
      <c r="WYN267" s="15"/>
      <c r="WYO267" s="15"/>
      <c r="WYP267" s="121"/>
      <c r="WYQ267" s="7"/>
      <c r="WYR267" s="8"/>
      <c r="WYS267" s="8"/>
      <c r="WYT267" s="7"/>
      <c r="WYU267" s="10"/>
      <c r="WYV267" s="13"/>
      <c r="WYW267" s="102"/>
      <c r="WYX267" s="13"/>
      <c r="WYY267" s="8"/>
      <c r="WYZ267" s="8"/>
      <c r="WZA267" s="8"/>
      <c r="WZB267" s="8"/>
      <c r="WZC267" s="8"/>
      <c r="WZD267" s="8"/>
      <c r="WZE267" s="7"/>
      <c r="WZF267" s="12"/>
      <c r="WZG267" s="8"/>
      <c r="WZH267" s="7"/>
      <c r="WZI267" s="15"/>
      <c r="WZJ267" s="15"/>
      <c r="WZK267" s="121"/>
      <c r="WZL267" s="7"/>
      <c r="WZM267" s="8"/>
      <c r="WZN267" s="8"/>
      <c r="WZO267" s="7"/>
      <c r="WZP267" s="10"/>
      <c r="WZQ267" s="13"/>
      <c r="WZR267" s="102"/>
      <c r="WZS267" s="13"/>
      <c r="WZT267" s="8"/>
      <c r="WZU267" s="8"/>
      <c r="WZV267" s="8"/>
      <c r="WZW267" s="8"/>
      <c r="WZX267" s="8"/>
      <c r="WZY267" s="8"/>
      <c r="WZZ267" s="7"/>
      <c r="XAA267" s="12"/>
      <c r="XAB267" s="8"/>
      <c r="XAC267" s="7"/>
      <c r="XAD267" s="15"/>
      <c r="XAE267" s="15"/>
      <c r="XAF267" s="121"/>
      <c r="XAG267" s="7"/>
      <c r="XAH267" s="8"/>
      <c r="XAI267" s="8"/>
      <c r="XAJ267" s="7"/>
      <c r="XAK267" s="10"/>
      <c r="XAL267" s="13"/>
      <c r="XAM267" s="102"/>
      <c r="XAN267" s="13"/>
      <c r="XAO267" s="8"/>
      <c r="XAP267" s="8"/>
      <c r="XAQ267" s="8"/>
      <c r="XAR267" s="8"/>
      <c r="XAS267" s="8"/>
      <c r="XAT267" s="8"/>
      <c r="XAU267" s="7"/>
      <c r="XAV267" s="12"/>
      <c r="XAW267" s="8"/>
      <c r="XAX267" s="7"/>
      <c r="XAY267" s="15"/>
      <c r="XAZ267" s="15"/>
      <c r="XBA267" s="121"/>
      <c r="XBB267" s="7"/>
      <c r="XBC267" s="8"/>
      <c r="XBD267" s="8"/>
      <c r="XBE267" s="7"/>
      <c r="XBF267" s="10"/>
      <c r="XBG267" s="13"/>
      <c r="XBH267" s="102"/>
      <c r="XBI267" s="13"/>
      <c r="XBJ267" s="8"/>
      <c r="XBK267" s="8"/>
      <c r="XBL267" s="8"/>
      <c r="XBM267" s="8"/>
      <c r="XBN267" s="8"/>
      <c r="XBO267" s="8"/>
      <c r="XBP267" s="7"/>
      <c r="XBQ267" s="12"/>
      <c r="XBR267" s="8"/>
      <c r="XBS267" s="7"/>
      <c r="XBT267" s="15"/>
      <c r="XBU267" s="15"/>
      <c r="XBV267" s="121"/>
      <c r="XBW267" s="7"/>
      <c r="XBX267" s="8"/>
      <c r="XBY267" s="8"/>
      <c r="XBZ267" s="7"/>
      <c r="XCA267" s="10"/>
      <c r="XCB267" s="13"/>
      <c r="XCC267" s="102"/>
      <c r="XCD267" s="13"/>
      <c r="XCE267" s="8"/>
      <c r="XCF267" s="8"/>
      <c r="XCG267" s="8"/>
      <c r="XCH267" s="8"/>
      <c r="XCI267" s="8"/>
      <c r="XCJ267" s="8"/>
      <c r="XCK267" s="7"/>
      <c r="XCL267" s="12"/>
      <c r="XCM267" s="8"/>
      <c r="XCN267" s="7"/>
      <c r="XCO267" s="15"/>
      <c r="XCP267" s="15"/>
      <c r="XCQ267" s="121"/>
      <c r="XCR267" s="7"/>
      <c r="XCS267" s="8"/>
      <c r="XCT267" s="8"/>
      <c r="XCU267" s="7"/>
      <c r="XCV267" s="10"/>
      <c r="XCW267" s="13"/>
      <c r="XCX267" s="102"/>
      <c r="XCY267" s="13"/>
      <c r="XCZ267" s="8"/>
      <c r="XDA267" s="8"/>
      <c r="XDB267" s="8"/>
      <c r="XDC267" s="8"/>
      <c r="XDD267" s="8"/>
      <c r="XDE267" s="8"/>
      <c r="XDF267" s="7"/>
      <c r="XDG267" s="12"/>
      <c r="XDH267" s="8"/>
      <c r="XDI267" s="7"/>
      <c r="XDJ267" s="15"/>
      <c r="XDK267" s="15"/>
      <c r="XDL267" s="121"/>
      <c r="XDM267" s="7"/>
      <c r="XDN267" s="8"/>
      <c r="XDO267" s="8"/>
      <c r="XDP267" s="7"/>
      <c r="XDQ267" s="10"/>
      <c r="XDR267" s="13"/>
      <c r="XDS267" s="102"/>
      <c r="XDT267" s="13"/>
      <c r="XDU267" s="8"/>
      <c r="XDV267" s="8"/>
      <c r="XDW267" s="8"/>
      <c r="XDX267" s="8"/>
      <c r="XDY267" s="8"/>
      <c r="XDZ267" s="8"/>
      <c r="XEA267" s="7"/>
      <c r="XEB267" s="12"/>
      <c r="XEC267" s="8"/>
      <c r="XED267" s="7"/>
      <c r="XEE267" s="15"/>
      <c r="XEF267" s="15"/>
      <c r="XEG267" s="121"/>
      <c r="XEH267" s="7"/>
      <c r="XEI267" s="8"/>
      <c r="XEJ267" s="8"/>
      <c r="XEK267" s="7"/>
      <c r="XEL267" s="10"/>
      <c r="XEM267" s="13"/>
      <c r="XEN267" s="102"/>
      <c r="XEO267" s="13"/>
      <c r="XEP267" s="8"/>
      <c r="XEQ267" s="8"/>
      <c r="XER267" s="8"/>
      <c r="XES267" s="8"/>
      <c r="XET267" s="8"/>
      <c r="XEU267" s="8"/>
      <c r="XEV267" s="7"/>
      <c r="XEW267" s="12"/>
      <c r="XEX267" s="8"/>
      <c r="XEY267" s="7"/>
      <c r="XEZ267" s="15"/>
      <c r="XFA267" s="15"/>
      <c r="XFB267" s="121"/>
      <c r="XFC267" s="7"/>
      <c r="XFD267" s="8"/>
    </row>
    <row r="268" spans="2:16384" x14ac:dyDescent="0.25">
      <c r="B268" s="121">
        <v>220</v>
      </c>
      <c r="C268" s="38" t="s">
        <v>21</v>
      </c>
      <c r="D268" s="39" t="s">
        <v>337</v>
      </c>
      <c r="E268" s="39">
        <v>3</v>
      </c>
      <c r="F268" s="38"/>
      <c r="G268" s="40" t="s">
        <v>339</v>
      </c>
      <c r="H268" s="41" t="s">
        <v>1042</v>
      </c>
      <c r="I268" s="102">
        <v>648234.12</v>
      </c>
      <c r="J268" s="41" t="s">
        <v>1044</v>
      </c>
      <c r="K268" s="39" t="s">
        <v>57</v>
      </c>
      <c r="L268" s="39" t="s">
        <v>342</v>
      </c>
      <c r="M268" s="39" t="s">
        <v>29</v>
      </c>
      <c r="N268" s="39" t="s">
        <v>29</v>
      </c>
      <c r="O268" s="39" t="s">
        <v>93</v>
      </c>
      <c r="P268" s="96" t="s">
        <v>1043</v>
      </c>
      <c r="Q268" s="39" t="s">
        <v>719</v>
      </c>
      <c r="R268" s="43">
        <v>45636</v>
      </c>
      <c r="S268" s="39" t="s">
        <v>33</v>
      </c>
      <c r="T268" s="39"/>
    </row>
    <row r="269" spans="2:16384" x14ac:dyDescent="0.25">
      <c r="B269" s="121">
        <v>221</v>
      </c>
      <c r="C269" s="7" t="s">
        <v>21</v>
      </c>
      <c r="D269" s="8" t="s">
        <v>22</v>
      </c>
      <c r="E269" s="8">
        <v>3</v>
      </c>
      <c r="F269" s="7"/>
      <c r="G269" s="10" t="s">
        <v>24</v>
      </c>
      <c r="H269" s="13" t="s">
        <v>1046</v>
      </c>
      <c r="I269" s="102">
        <v>15780.84</v>
      </c>
      <c r="J269" s="13" t="s">
        <v>1048</v>
      </c>
      <c r="K269" s="8" t="s">
        <v>130</v>
      </c>
      <c r="L269" s="8" t="s">
        <v>39</v>
      </c>
      <c r="M269" s="8" t="s">
        <v>28</v>
      </c>
      <c r="N269" s="8" t="s">
        <v>29</v>
      </c>
      <c r="O269" s="8" t="s">
        <v>157</v>
      </c>
      <c r="P269" s="8" t="s">
        <v>1045</v>
      </c>
      <c r="Q269" s="7"/>
      <c r="R269" s="12">
        <v>45566</v>
      </c>
      <c r="S269" s="8" t="s">
        <v>33</v>
      </c>
      <c r="T269" s="7" t="s">
        <v>1047</v>
      </c>
    </row>
    <row r="270" spans="2:16384" x14ac:dyDescent="0.25">
      <c r="B270" s="121">
        <v>222</v>
      </c>
      <c r="C270" s="3" t="s">
        <v>21</v>
      </c>
      <c r="D270" s="4" t="s">
        <v>22</v>
      </c>
      <c r="E270" s="4">
        <v>3</v>
      </c>
      <c r="F270" s="3"/>
      <c r="G270" s="6" t="s">
        <v>24</v>
      </c>
      <c r="H270" s="14" t="s">
        <v>1053</v>
      </c>
      <c r="I270" s="102">
        <v>55500</v>
      </c>
      <c r="J270" s="14" t="s">
        <v>1054</v>
      </c>
      <c r="K270" s="4" t="s">
        <v>130</v>
      </c>
      <c r="L270" s="4" t="s">
        <v>39</v>
      </c>
      <c r="M270" s="4" t="s">
        <v>28</v>
      </c>
      <c r="N270" s="4" t="s">
        <v>29</v>
      </c>
      <c r="O270" s="4" t="s">
        <v>157</v>
      </c>
      <c r="P270" s="4" t="s">
        <v>1056</v>
      </c>
      <c r="Q270" s="3"/>
      <c r="R270" s="11">
        <v>45616</v>
      </c>
      <c r="S270" s="4" t="s">
        <v>33</v>
      </c>
      <c r="T270" s="4" t="s">
        <v>1055</v>
      </c>
    </row>
    <row r="271" spans="2:16384" x14ac:dyDescent="0.25">
      <c r="B271" s="121">
        <v>223</v>
      </c>
      <c r="C271" s="7" t="s">
        <v>21</v>
      </c>
      <c r="D271" s="8" t="s">
        <v>22</v>
      </c>
      <c r="E271" s="8">
        <v>3</v>
      </c>
      <c r="F271" s="7"/>
      <c r="G271" s="10" t="s">
        <v>24</v>
      </c>
      <c r="H271" s="13" t="s">
        <v>1057</v>
      </c>
      <c r="I271" s="102">
        <v>108240</v>
      </c>
      <c r="J271" s="13"/>
      <c r="K271" s="8" t="s">
        <v>130</v>
      </c>
      <c r="L271" s="8" t="s">
        <v>39</v>
      </c>
      <c r="M271" s="8" t="s">
        <v>28</v>
      </c>
      <c r="N271" s="8" t="s">
        <v>29</v>
      </c>
      <c r="O271" s="8" t="s">
        <v>93</v>
      </c>
      <c r="P271" s="8" t="s">
        <v>1058</v>
      </c>
      <c r="Q271" s="7"/>
      <c r="R271" s="12">
        <v>45641</v>
      </c>
      <c r="S271" s="8" t="s">
        <v>68</v>
      </c>
      <c r="T271" s="7" t="s">
        <v>165</v>
      </c>
    </row>
    <row r="272" spans="2:16384" x14ac:dyDescent="0.25">
      <c r="B272" s="121">
        <v>224</v>
      </c>
      <c r="C272" s="3" t="s">
        <v>21</v>
      </c>
      <c r="D272" s="4" t="s">
        <v>22</v>
      </c>
      <c r="E272" s="4">
        <v>4</v>
      </c>
      <c r="F272" s="3"/>
      <c r="G272" s="6" t="s">
        <v>24</v>
      </c>
      <c r="H272" s="14" t="s">
        <v>1050</v>
      </c>
      <c r="I272" s="102">
        <v>50000</v>
      </c>
      <c r="J272" s="14" t="s">
        <v>1051</v>
      </c>
      <c r="K272" s="4" t="s">
        <v>47</v>
      </c>
      <c r="L272" s="4" t="s">
        <v>39</v>
      </c>
      <c r="M272" s="4" t="s">
        <v>28</v>
      </c>
      <c r="N272" s="4" t="s">
        <v>29</v>
      </c>
      <c r="O272" s="4" t="s">
        <v>93</v>
      </c>
      <c r="P272" s="4" t="s">
        <v>1049</v>
      </c>
      <c r="Q272" s="3"/>
      <c r="R272" s="11">
        <v>45641</v>
      </c>
      <c r="S272" s="4" t="s">
        <v>33</v>
      </c>
      <c r="T272" s="4" t="s">
        <v>1052</v>
      </c>
    </row>
    <row r="273" spans="2:20" x14ac:dyDescent="0.25">
      <c r="B273" s="121">
        <v>225</v>
      </c>
      <c r="C273" s="7" t="s">
        <v>21</v>
      </c>
      <c r="D273" s="8" t="s">
        <v>22</v>
      </c>
      <c r="E273" s="8">
        <v>3</v>
      </c>
      <c r="F273" s="7" t="s">
        <v>302</v>
      </c>
      <c r="G273" s="10" t="s">
        <v>24</v>
      </c>
      <c r="H273" s="13" t="s">
        <v>303</v>
      </c>
      <c r="I273" s="148">
        <v>43650</v>
      </c>
      <c r="J273" s="13" t="s">
        <v>304</v>
      </c>
      <c r="K273" s="8" t="s">
        <v>289</v>
      </c>
      <c r="L273" s="8" t="s">
        <v>39</v>
      </c>
      <c r="M273" s="8" t="s">
        <v>29</v>
      </c>
      <c r="N273" s="8" t="s">
        <v>28</v>
      </c>
      <c r="O273" s="8" t="s">
        <v>157</v>
      </c>
      <c r="P273" s="8" t="s">
        <v>1064</v>
      </c>
      <c r="Q273" s="7"/>
      <c r="R273" s="12">
        <v>45641</v>
      </c>
      <c r="S273" s="8" t="s">
        <v>68</v>
      </c>
      <c r="T273" s="7" t="s">
        <v>306</v>
      </c>
    </row>
    <row r="274" spans="2:20" s="15" customFormat="1" x14ac:dyDescent="0.25">
      <c r="T274" s="16"/>
    </row>
    <row r="275" spans="2:20" s="15" customFormat="1" x14ac:dyDescent="0.25">
      <c r="B275" s="29"/>
      <c r="C275" s="15" t="s">
        <v>748</v>
      </c>
      <c r="T275" s="16"/>
    </row>
    <row r="276" spans="2:20" s="15" customFormat="1" x14ac:dyDescent="0.25">
      <c r="B276" s="30"/>
      <c r="C276" s="15" t="s">
        <v>749</v>
      </c>
      <c r="I276" s="95"/>
      <c r="T276" s="16"/>
    </row>
    <row r="277" spans="2:20" s="15" customFormat="1" x14ac:dyDescent="0.25">
      <c r="B277" s="31"/>
      <c r="C277" s="15" t="s">
        <v>750</v>
      </c>
      <c r="T277" s="16"/>
    </row>
    <row r="278" spans="2:20" x14ac:dyDescent="0.25">
      <c r="B278" s="15"/>
      <c r="C278" s="15"/>
      <c r="D278" s="15"/>
      <c r="E278" s="15"/>
      <c r="F278" s="15"/>
      <c r="G278" s="15"/>
      <c r="H278" s="15"/>
      <c r="I278" s="15"/>
      <c r="J278" s="15"/>
      <c r="K278" s="15"/>
      <c r="L278" s="15"/>
      <c r="M278" s="15"/>
      <c r="N278" s="15"/>
      <c r="O278" s="15"/>
      <c r="P278" s="15"/>
      <c r="Q278" s="15"/>
      <c r="R278" s="15"/>
      <c r="S278" s="15"/>
      <c r="T278" s="16"/>
    </row>
    <row r="279" spans="2:20" x14ac:dyDescent="0.25">
      <c r="B279" s="15"/>
      <c r="C279" s="15"/>
      <c r="D279" s="15"/>
      <c r="E279" s="15"/>
      <c r="F279" s="15"/>
      <c r="G279" s="15"/>
      <c r="H279" s="15"/>
      <c r="I279" s="15"/>
      <c r="J279" s="15"/>
      <c r="K279" s="15"/>
      <c r="L279" s="15"/>
      <c r="M279" s="15"/>
      <c r="N279" s="15"/>
      <c r="O279" s="15"/>
      <c r="P279" s="15"/>
      <c r="Q279" s="15"/>
      <c r="R279" s="15"/>
      <c r="S279" s="15"/>
      <c r="T279" s="16"/>
    </row>
    <row r="280" spans="2:20" x14ac:dyDescent="0.25">
      <c r="B280" s="15"/>
      <c r="C280" s="15"/>
      <c r="D280" s="15"/>
      <c r="E280" s="15"/>
      <c r="F280" s="15"/>
      <c r="G280" s="15"/>
      <c r="H280" s="15"/>
      <c r="I280" s="15"/>
      <c r="J280" s="15"/>
      <c r="K280" s="15"/>
      <c r="L280" s="15"/>
      <c r="M280" s="15"/>
      <c r="N280" s="15"/>
      <c r="O280" s="15"/>
      <c r="P280" s="15"/>
      <c r="Q280" s="15"/>
      <c r="R280" s="15"/>
      <c r="S280" s="15"/>
      <c r="T280" s="16"/>
    </row>
    <row r="281" spans="2:20" x14ac:dyDescent="0.25">
      <c r="B281" s="15"/>
      <c r="C281" s="15"/>
      <c r="D281" s="15"/>
      <c r="E281" s="15"/>
      <c r="F281" s="15"/>
      <c r="G281" s="15"/>
      <c r="H281" s="15"/>
      <c r="I281" s="15"/>
      <c r="J281" s="15"/>
      <c r="K281" s="15"/>
      <c r="L281" s="15"/>
      <c r="M281" s="15"/>
      <c r="N281" s="15"/>
      <c r="O281" s="15"/>
      <c r="P281" s="15"/>
      <c r="Q281" s="15"/>
      <c r="R281" s="15"/>
      <c r="S281" s="15"/>
      <c r="T281" s="16"/>
    </row>
    <row r="282" spans="2:20" x14ac:dyDescent="0.25">
      <c r="B282" s="15"/>
      <c r="C282" s="15"/>
      <c r="D282" s="15"/>
      <c r="E282" s="15"/>
      <c r="F282" s="15"/>
      <c r="G282" s="15"/>
      <c r="H282" s="15"/>
      <c r="I282" s="15"/>
      <c r="J282" s="15"/>
      <c r="K282" s="15"/>
      <c r="L282" s="15"/>
      <c r="M282" s="15"/>
      <c r="N282" s="15"/>
      <c r="O282" s="15"/>
      <c r="P282" s="15"/>
      <c r="Q282" s="15"/>
      <c r="R282" s="15"/>
      <c r="S282" s="15"/>
      <c r="T282" s="16"/>
    </row>
    <row r="283" spans="2:20" x14ac:dyDescent="0.25">
      <c r="B283" s="15"/>
      <c r="C283" s="15"/>
      <c r="D283" s="15"/>
      <c r="E283" s="15"/>
      <c r="F283" s="15"/>
      <c r="G283" s="15"/>
      <c r="H283" s="15"/>
      <c r="I283" s="15"/>
      <c r="J283" s="15"/>
      <c r="K283" s="15"/>
      <c r="L283" s="15"/>
      <c r="M283" s="15"/>
      <c r="N283" s="15"/>
      <c r="O283" s="15"/>
      <c r="P283" s="15"/>
      <c r="Q283" s="15"/>
      <c r="R283" s="15"/>
      <c r="S283" s="15"/>
      <c r="T283" s="16"/>
    </row>
  </sheetData>
  <autoFilter ref="B6:T273" xr:uid="{00000000-0001-0000-0000-000000000000}"/>
  <dataValidations count="21">
    <dataValidation allowBlank="1" showInputMessage="1" showErrorMessage="1" promptTitle="Ação orçamentária" prompt="Informação gerada pela SOF. Para o preenchimento é preciso avaliar a tabela contida no manual de utilização do formulário de captação de demandas" sqref="C6" xr:uid="{2C304296-CA84-4637-80E9-64B08B0A51B9}"/>
    <dataValidation allowBlank="1" showInputMessage="1" showErrorMessage="1" promptTitle="Plano orçamentário" prompt="Informação gerada pela SOF. Para o preenchimento é preciso avaliar a tabela contida no manual de utilização do formulário de captação de demandas" sqref="D6" xr:uid="{819BBA7B-0762-4B99-9CC5-30B14A17A0A9}"/>
    <dataValidation allowBlank="1" showInputMessage="1" showErrorMessage="1" promptTitle="Natureza de despesa detalhada" prompt="Informação gerada pela SOF. Para o preenchimento deve-se avaliar a classificação orçamentária informada no processo SEI do objeto " sqref="F6" xr:uid="{0ECC3ADF-19B9-4D37-95F0-00B9477103AE}"/>
    <dataValidation allowBlank="1" showInputMessage="1" showErrorMessage="1" promptTitle="Demanda" prompt="Descreva o objeto da contratação resumidamente" sqref="H6" xr:uid="{7D50CDA6-0A72-45D0-A94E-97E84C364F5F}"/>
    <dataValidation allowBlank="1" showInputMessage="1" showErrorMessage="1" promptTitle="Justificativa" prompt="Descreva a justificativa da contratação do objeto" sqref="J6" xr:uid="{CE20FB1A-095F-4CB8-B2E3-E31206BDB01C}"/>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7C9C09C0-13F0-4F63-92E5-CA197E0E4440}"/>
    <dataValidation allowBlank="1" showInputMessage="1" showErrorMessage="1" promptTitle="Unidade" prompt="Não é necessário o preenchimento" sqref="G6" xr:uid="{64643A31-8E5C-4FFB-A7C1-8C82006B356D}"/>
    <dataValidation allowBlank="1" showInputMessage="1" showErrorMessage="1" promptTitle="UGR" prompt="Quando necessário, insira a unidade gestora responsável pelo objeto" sqref="K6" xr:uid="{FF4C0D24-F44C-4517-850A-B9E12282036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104C8E05-F056-46AC-80F1-C4C10EF0C93A}"/>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A9E53736-05D2-46BA-94BF-394738EA8FE7}"/>
    <dataValidation allowBlank="1" showInputMessage="1" showErrorMessage="1" promptTitle="Tipo de aquisição" prompt="Selecione “Licitação”, “Somente execução”, “Contratação direta”, “Prorrogação”, “n/a” na lista suspensa" sqref="O6" xr:uid="{C970A3E1-2D0C-4BC2-8BCB-BB193B44FBCE}"/>
    <dataValidation allowBlank="1" showInputMessage="1" showErrorMessage="1" promptTitle="Processo SEI" prompt="Informe o processo SEI do objeto " sqref="P6" xr:uid="{E9675BF7-A4BA-44E8-9B58-DAEFBC9E7F8E}"/>
    <dataValidation allowBlank="1" showInputMessage="1" showErrorMessage="1" promptTitle="Nº do contrato, ARP ou NE" prompt="Quando houver sido gerado, registrar o número do contrato, ata de registro de preço ou nota de empenho do objeto. Caso contrário deve-se registrar n/a" sqref="Q6" xr:uid="{D1DEDA60-FB52-47A8-8202-F9C8AAA5BA35}"/>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6" xr:uid="{82D86714-C3E7-4017-8236-92BE19CFD4F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DCD5BB88-2747-4960-B1A2-180494B71F19}"/>
    <dataValidation type="list" allowBlank="1" showInputMessage="1" showErrorMessage="1" sqref="S183 S83 S7:S8" xr:uid="{1EB23E51-969D-4935-BE20-605CFA6DA28E}">
      <formula1>"Baixa, Média, Alta, n/a"</formula1>
    </dataValidation>
    <dataValidation type="list" allowBlank="1" showInputMessage="1" showErrorMessage="1" sqref="M7:N8 M83:N83 N183" xr:uid="{6F1B1B7D-26F6-4C52-ABB3-1D354C30DC53}">
      <formula1>"Sim, Não"</formula1>
    </dataValidation>
    <dataValidation allowBlank="1" showInputMessage="1" showErrorMessage="1" promptTitle="Classificação CATMAT / CATSER" prompt="Este campo deverá ser preenchido com o código da classe do Catálogo de Materiais e Serviços." sqref="T6" xr:uid="{F04C268B-D135-4F27-B307-B5C3CBEF0275}"/>
    <dataValidation allowBlank="1" showInputMessage="1" showErrorMessage="1" promptTitle="Captação" prompt="Insira o orçamento necessário para atender a demanda no referente _x000a_exercício" sqref="I6" xr:uid="{B12CF8BA-B44F-4ACA-9E6E-C16F4A5B6DC0}"/>
    <dataValidation allowBlank="1" showInputMessage="1" showErrorMessage="1" promptTitle="Item PCA" prompt="Não é necessário o preenchimento" sqref="B6" xr:uid="{73F0D2E5-CB9B-4EC3-9E8A-4E6C342EF916}"/>
    <dataValidation type="list" allowBlank="1" showInputMessage="1" showErrorMessage="1" sqref="O7:O265" xr:uid="{32960835-1866-45F3-ABAA-9C42A024ECAF}">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scale="1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FD37"/>
  <sheetViews>
    <sheetView zoomScale="80" zoomScaleNormal="80" workbookViewId="0">
      <selection activeCell="I19" sqref="I19"/>
    </sheetView>
  </sheetViews>
  <sheetFormatPr defaultColWidth="0" defaultRowHeight="15" customHeight="1" zeroHeight="1"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1" customWidth="1"/>
    <col min="19" max="20" width="15.28515625" customWidth="1"/>
    <col min="21" max="21" width="3.85546875" customWidth="1"/>
    <col min="22" max="23" width="0" hidden="1" customWidth="1"/>
    <col min="24" max="16384" width="8.85546875" hidden="1"/>
  </cols>
  <sheetData>
    <row r="1" spans="2:20" ht="15.75" outlineLevel="1" thickBot="1" x14ac:dyDescent="0.3"/>
    <row r="2" spans="2:20" ht="26.25" outlineLevel="1" thickBot="1" x14ac:dyDescent="0.5">
      <c r="B2" s="22" t="s">
        <v>0</v>
      </c>
      <c r="C2" s="23"/>
      <c r="D2" s="23"/>
      <c r="E2" s="23"/>
      <c r="F2" s="23"/>
      <c r="G2" s="23"/>
      <c r="H2" s="23"/>
      <c r="I2" s="23"/>
      <c r="J2" s="23"/>
      <c r="K2" s="23"/>
      <c r="L2" s="23"/>
      <c r="M2" s="23"/>
      <c r="N2" s="23"/>
      <c r="O2" s="23"/>
      <c r="P2" s="23"/>
      <c r="Q2" s="23"/>
      <c r="R2" s="23"/>
      <c r="S2" s="23"/>
      <c r="T2" s="23"/>
    </row>
    <row r="3" spans="2:20" ht="23.25" customHeight="1" outlineLevel="1" thickBot="1" x14ac:dyDescent="0.3">
      <c r="B3" s="24" t="s">
        <v>751</v>
      </c>
      <c r="C3" s="25"/>
      <c r="D3" s="25"/>
      <c r="E3" s="25"/>
      <c r="F3" s="25"/>
      <c r="G3" s="25"/>
      <c r="H3" s="25"/>
      <c r="I3" s="25"/>
      <c r="J3" s="25"/>
      <c r="K3" s="25"/>
      <c r="L3" s="25"/>
      <c r="M3" s="25"/>
      <c r="N3" s="25"/>
      <c r="O3" s="25"/>
      <c r="P3" s="25"/>
      <c r="Q3" s="25"/>
      <c r="R3" s="25"/>
      <c r="S3" s="26"/>
      <c r="T3" s="26"/>
    </row>
    <row r="4" spans="2:20" ht="15.75" outlineLevel="1" thickBot="1" x14ac:dyDescent="0.3">
      <c r="B4" s="17"/>
      <c r="C4" s="17"/>
      <c r="D4" s="17"/>
      <c r="E4" s="17"/>
      <c r="F4" s="17"/>
      <c r="G4" s="17"/>
      <c r="H4" s="18"/>
      <c r="I4" s="17"/>
      <c r="J4" s="18"/>
      <c r="K4" s="18"/>
      <c r="L4" s="17"/>
      <c r="M4" s="17"/>
      <c r="N4" s="17"/>
      <c r="O4" s="17"/>
      <c r="P4" s="17"/>
      <c r="Q4" s="17"/>
      <c r="R4" s="19"/>
      <c r="S4" s="17"/>
      <c r="T4" s="17"/>
    </row>
    <row r="5" spans="2:20" ht="15.75" outlineLevel="1" thickBot="1" x14ac:dyDescent="0.3">
      <c r="B5" s="17"/>
      <c r="C5" s="17"/>
      <c r="D5" s="17"/>
      <c r="E5" s="17"/>
      <c r="F5" s="17"/>
      <c r="G5" s="17"/>
      <c r="H5" s="18"/>
      <c r="I5" s="28">
        <f>SUBTOTAL(9,I7:I507)</f>
        <v>22202695.885100044</v>
      </c>
      <c r="J5" s="18"/>
      <c r="K5" s="18"/>
      <c r="L5" s="17"/>
      <c r="M5" s="17"/>
      <c r="N5" s="17"/>
      <c r="O5" s="17"/>
      <c r="P5" s="17"/>
      <c r="Q5" s="17"/>
      <c r="R5" s="19"/>
      <c r="S5" s="17"/>
      <c r="T5" s="17"/>
    </row>
    <row r="6" spans="2:20" s="20" customFormat="1" ht="57" customHeight="1" x14ac:dyDescent="0.25">
      <c r="B6" s="1" t="s">
        <v>2</v>
      </c>
      <c r="C6" s="1" t="s">
        <v>3</v>
      </c>
      <c r="D6" s="1" t="s">
        <v>4</v>
      </c>
      <c r="E6" s="1" t="s">
        <v>5</v>
      </c>
      <c r="F6" s="1" t="s">
        <v>6</v>
      </c>
      <c r="G6" s="1" t="s">
        <v>7</v>
      </c>
      <c r="H6" s="1" t="s">
        <v>8</v>
      </c>
      <c r="I6" s="27" t="s">
        <v>9</v>
      </c>
      <c r="J6" s="1" t="s">
        <v>10</v>
      </c>
      <c r="K6" s="1" t="s">
        <v>11</v>
      </c>
      <c r="L6" s="1" t="s">
        <v>12</v>
      </c>
      <c r="M6" s="1" t="s">
        <v>13</v>
      </c>
      <c r="N6" s="1" t="s">
        <v>14</v>
      </c>
      <c r="O6" s="1" t="s">
        <v>15</v>
      </c>
      <c r="P6" s="1" t="s">
        <v>16</v>
      </c>
      <c r="Q6" s="1" t="s">
        <v>17</v>
      </c>
      <c r="R6" s="2" t="s">
        <v>18</v>
      </c>
      <c r="S6" s="1" t="s">
        <v>19</v>
      </c>
      <c r="T6" s="1" t="s">
        <v>20</v>
      </c>
    </row>
    <row r="7" spans="2:20" x14ac:dyDescent="0.25">
      <c r="B7" s="3">
        <v>500</v>
      </c>
      <c r="C7" s="3" t="s">
        <v>21</v>
      </c>
      <c r="D7" s="4" t="s">
        <v>22</v>
      </c>
      <c r="E7" s="4">
        <v>3</v>
      </c>
      <c r="F7" s="3" t="s">
        <v>752</v>
      </c>
      <c r="G7" s="6" t="s">
        <v>24</v>
      </c>
      <c r="H7" s="14" t="s">
        <v>753</v>
      </c>
      <c r="I7" s="5">
        <v>48257.644800000002</v>
      </c>
      <c r="J7" s="14" t="s">
        <v>754</v>
      </c>
      <c r="K7" s="4" t="s">
        <v>47</v>
      </c>
      <c r="L7" s="4" t="s">
        <v>39</v>
      </c>
      <c r="M7" s="4" t="s">
        <v>28</v>
      </c>
      <c r="N7" s="4" t="s">
        <v>29</v>
      </c>
      <c r="O7" s="4" t="s">
        <v>48</v>
      </c>
      <c r="P7" s="4" t="s">
        <v>49</v>
      </c>
      <c r="Q7" s="4" t="s">
        <v>50</v>
      </c>
      <c r="R7" s="11" t="s">
        <v>51</v>
      </c>
      <c r="S7" s="4" t="s">
        <v>33</v>
      </c>
      <c r="T7" s="11"/>
    </row>
    <row r="8" spans="2:20" x14ac:dyDescent="0.25">
      <c r="B8" s="7">
        <v>501</v>
      </c>
      <c r="C8" s="7" t="s">
        <v>21</v>
      </c>
      <c r="D8" s="8" t="s">
        <v>22</v>
      </c>
      <c r="E8" s="8">
        <v>3</v>
      </c>
      <c r="F8" s="7" t="s">
        <v>755</v>
      </c>
      <c r="G8" s="10" t="s">
        <v>24</v>
      </c>
      <c r="H8" s="13" t="s">
        <v>756</v>
      </c>
      <c r="I8" s="9">
        <v>7285.65</v>
      </c>
      <c r="J8" s="13" t="s">
        <v>78</v>
      </c>
      <c r="K8" s="8" t="s">
        <v>918</v>
      </c>
      <c r="L8" s="8" t="s">
        <v>39</v>
      </c>
      <c r="M8" s="8" t="s">
        <v>28</v>
      </c>
      <c r="N8" s="8" t="s">
        <v>29</v>
      </c>
      <c r="O8" s="8" t="s">
        <v>48</v>
      </c>
      <c r="P8" s="8" t="s">
        <v>57</v>
      </c>
      <c r="Q8" s="8" t="s">
        <v>57</v>
      </c>
      <c r="R8" s="12" t="s">
        <v>57</v>
      </c>
      <c r="S8" s="8" t="s">
        <v>33</v>
      </c>
      <c r="T8" s="12"/>
    </row>
    <row r="9" spans="2:20" x14ac:dyDescent="0.25">
      <c r="B9" s="3">
        <v>502</v>
      </c>
      <c r="C9" s="3" t="s">
        <v>21</v>
      </c>
      <c r="D9" s="4" t="s">
        <v>22</v>
      </c>
      <c r="E9" s="4">
        <v>3</v>
      </c>
      <c r="F9" s="3" t="s">
        <v>755</v>
      </c>
      <c r="G9" s="6" t="s">
        <v>24</v>
      </c>
      <c r="H9" s="14" t="s">
        <v>757</v>
      </c>
      <c r="I9" s="5">
        <v>7437.1</v>
      </c>
      <c r="J9" s="14" t="s">
        <v>78</v>
      </c>
      <c r="K9" s="4" t="s">
        <v>918</v>
      </c>
      <c r="L9" s="4" t="s">
        <v>39</v>
      </c>
      <c r="M9" s="4" t="s">
        <v>28</v>
      </c>
      <c r="N9" s="4" t="s">
        <v>29</v>
      </c>
      <c r="O9" s="4" t="s">
        <v>48</v>
      </c>
      <c r="P9" s="4" t="s">
        <v>112</v>
      </c>
      <c r="Q9" s="4"/>
      <c r="R9" s="11" t="s">
        <v>57</v>
      </c>
      <c r="S9" s="4" t="s">
        <v>33</v>
      </c>
      <c r="T9" s="11"/>
    </row>
    <row r="10" spans="2:20" x14ac:dyDescent="0.25">
      <c r="B10" s="7">
        <v>503</v>
      </c>
      <c r="C10" s="7" t="s">
        <v>21</v>
      </c>
      <c r="D10" s="8" t="s">
        <v>22</v>
      </c>
      <c r="E10" s="8">
        <v>3</v>
      </c>
      <c r="F10" s="7" t="s">
        <v>758</v>
      </c>
      <c r="G10" s="10" t="s">
        <v>24</v>
      </c>
      <c r="H10" s="13" t="s">
        <v>759</v>
      </c>
      <c r="I10" s="9">
        <v>460000</v>
      </c>
      <c r="J10" s="13" t="s">
        <v>760</v>
      </c>
      <c r="K10" s="8" t="s">
        <v>190</v>
      </c>
      <c r="L10" s="8" t="s">
        <v>39</v>
      </c>
      <c r="M10" s="8" t="s">
        <v>28</v>
      </c>
      <c r="N10" s="8" t="s">
        <v>28</v>
      </c>
      <c r="O10" s="8" t="s">
        <v>48</v>
      </c>
      <c r="P10" s="8" t="s">
        <v>761</v>
      </c>
      <c r="Q10" s="8"/>
      <c r="R10" s="12">
        <v>45076</v>
      </c>
      <c r="S10" s="8" t="s">
        <v>33</v>
      </c>
      <c r="T10" s="12"/>
    </row>
    <row r="11" spans="2:20" x14ac:dyDescent="0.25">
      <c r="B11" s="3">
        <v>504</v>
      </c>
      <c r="C11" s="3" t="s">
        <v>21</v>
      </c>
      <c r="D11" s="4" t="s">
        <v>22</v>
      </c>
      <c r="E11" s="4">
        <v>3</v>
      </c>
      <c r="F11" s="3" t="s">
        <v>762</v>
      </c>
      <c r="G11" s="6" t="s">
        <v>24</v>
      </c>
      <c r="H11" s="14" t="s">
        <v>763</v>
      </c>
      <c r="I11" s="5">
        <v>2700000</v>
      </c>
      <c r="J11" s="14" t="s">
        <v>764</v>
      </c>
      <c r="K11" s="4" t="s">
        <v>278</v>
      </c>
      <c r="L11" s="4" t="s">
        <v>290</v>
      </c>
      <c r="M11" s="4" t="s">
        <v>28</v>
      </c>
      <c r="N11" s="4" t="s">
        <v>29</v>
      </c>
      <c r="O11" s="4" t="s">
        <v>48</v>
      </c>
      <c r="P11" s="4" t="s">
        <v>112</v>
      </c>
      <c r="Q11" s="4"/>
      <c r="R11" s="11"/>
      <c r="S11" s="4" t="s">
        <v>57</v>
      </c>
      <c r="T11" s="11"/>
    </row>
    <row r="12" spans="2:20" x14ac:dyDescent="0.25">
      <c r="B12" s="7">
        <v>505</v>
      </c>
      <c r="C12" s="7" t="s">
        <v>21</v>
      </c>
      <c r="D12" s="8" t="s">
        <v>22</v>
      </c>
      <c r="E12" s="8">
        <v>3</v>
      </c>
      <c r="F12" s="7" t="s">
        <v>765</v>
      </c>
      <c r="G12" s="10" t="s">
        <v>24</v>
      </c>
      <c r="H12" s="13" t="s">
        <v>766</v>
      </c>
      <c r="I12" s="9">
        <v>700000</v>
      </c>
      <c r="J12" s="13" t="s">
        <v>767</v>
      </c>
      <c r="K12" s="8" t="s">
        <v>318</v>
      </c>
      <c r="L12" s="8" t="s">
        <v>319</v>
      </c>
      <c r="M12" s="8" t="s">
        <v>28</v>
      </c>
      <c r="N12" s="8" t="s">
        <v>29</v>
      </c>
      <c r="O12" s="8" t="s">
        <v>57</v>
      </c>
      <c r="P12" s="8" t="s">
        <v>768</v>
      </c>
      <c r="Q12" s="8"/>
      <c r="R12" s="12"/>
      <c r="S12" s="8" t="s">
        <v>33</v>
      </c>
      <c r="T12" s="12"/>
    </row>
    <row r="13" spans="2:20" x14ac:dyDescent="0.25">
      <c r="B13" s="3">
        <v>506</v>
      </c>
      <c r="C13" s="3" t="s">
        <v>21</v>
      </c>
      <c r="D13" s="4" t="s">
        <v>331</v>
      </c>
      <c r="E13" s="4">
        <v>3</v>
      </c>
      <c r="F13" s="3" t="s">
        <v>769</v>
      </c>
      <c r="G13" s="6" t="s">
        <v>333</v>
      </c>
      <c r="H13" s="14" t="s">
        <v>763</v>
      </c>
      <c r="I13" s="5">
        <v>1909600</v>
      </c>
      <c r="J13" s="14" t="s">
        <v>770</v>
      </c>
      <c r="K13" s="4" t="s">
        <v>57</v>
      </c>
      <c r="L13" s="4" t="s">
        <v>336</v>
      </c>
      <c r="M13" s="4" t="s">
        <v>28</v>
      </c>
      <c r="N13" s="4" t="s">
        <v>29</v>
      </c>
      <c r="O13" s="4" t="s">
        <v>57</v>
      </c>
      <c r="P13" s="4" t="s">
        <v>57</v>
      </c>
      <c r="Q13" s="4" t="s">
        <v>57</v>
      </c>
      <c r="R13" s="11" t="s">
        <v>57</v>
      </c>
      <c r="S13" s="4" t="s">
        <v>57</v>
      </c>
      <c r="T13" s="11"/>
    </row>
    <row r="14" spans="2:20" x14ac:dyDescent="0.25">
      <c r="B14" s="75">
        <v>507</v>
      </c>
      <c r="C14" s="75" t="s">
        <v>21</v>
      </c>
      <c r="D14" s="76" t="s">
        <v>655</v>
      </c>
      <c r="E14" s="76">
        <v>3</v>
      </c>
      <c r="F14" s="75" t="s">
        <v>762</v>
      </c>
      <c r="G14" s="77" t="s">
        <v>339</v>
      </c>
      <c r="H14" s="78" t="s">
        <v>771</v>
      </c>
      <c r="I14" s="100">
        <v>1300000</v>
      </c>
      <c r="J14" s="78" t="s">
        <v>772</v>
      </c>
      <c r="K14" s="76" t="s">
        <v>57</v>
      </c>
      <c r="L14" s="76" t="s">
        <v>290</v>
      </c>
      <c r="M14" s="76" t="s">
        <v>28</v>
      </c>
      <c r="N14" s="76" t="s">
        <v>29</v>
      </c>
      <c r="O14" s="76" t="s">
        <v>57</v>
      </c>
      <c r="P14" s="76" t="s">
        <v>57</v>
      </c>
      <c r="Q14" s="76"/>
      <c r="R14" s="79" t="s">
        <v>57</v>
      </c>
      <c r="S14" s="76" t="s">
        <v>57</v>
      </c>
      <c r="T14" s="79"/>
    </row>
    <row r="15" spans="2:20" x14ac:dyDescent="0.25">
      <c r="B15" s="3">
        <v>508</v>
      </c>
      <c r="C15" s="3" t="s">
        <v>21</v>
      </c>
      <c r="D15" s="4" t="s">
        <v>546</v>
      </c>
      <c r="E15" s="4">
        <v>3</v>
      </c>
      <c r="F15" s="3" t="s">
        <v>773</v>
      </c>
      <c r="G15" s="6" t="s">
        <v>547</v>
      </c>
      <c r="H15" s="14" t="s">
        <v>774</v>
      </c>
      <c r="I15" s="5">
        <v>928333.33333333326</v>
      </c>
      <c r="J15" s="14" t="s">
        <v>775</v>
      </c>
      <c r="K15" s="4" t="s">
        <v>57</v>
      </c>
      <c r="L15" s="4" t="s">
        <v>319</v>
      </c>
      <c r="M15" s="4" t="s">
        <v>28</v>
      </c>
      <c r="N15" s="4" t="s">
        <v>28</v>
      </c>
      <c r="O15" s="4" t="s">
        <v>57</v>
      </c>
      <c r="P15" s="4" t="s">
        <v>57</v>
      </c>
      <c r="Q15" s="4" t="s">
        <v>57</v>
      </c>
      <c r="R15" s="11" t="s">
        <v>57</v>
      </c>
      <c r="S15" s="4" t="s">
        <v>57</v>
      </c>
      <c r="T15" s="11"/>
    </row>
    <row r="16" spans="2:20" x14ac:dyDescent="0.25">
      <c r="B16" s="7">
        <v>509</v>
      </c>
      <c r="C16" s="7" t="s">
        <v>21</v>
      </c>
      <c r="D16" s="8" t="s">
        <v>546</v>
      </c>
      <c r="E16" s="8">
        <v>3</v>
      </c>
      <c r="F16" s="7" t="s">
        <v>773</v>
      </c>
      <c r="G16" s="10" t="s">
        <v>547</v>
      </c>
      <c r="H16" s="13" t="s">
        <v>776</v>
      </c>
      <c r="I16" s="9">
        <v>145852</v>
      </c>
      <c r="J16" s="13" t="s">
        <v>777</v>
      </c>
      <c r="K16" s="8" t="s">
        <v>57</v>
      </c>
      <c r="L16" s="8" t="s">
        <v>319</v>
      </c>
      <c r="M16" s="8" t="s">
        <v>28</v>
      </c>
      <c r="N16" s="8" t="s">
        <v>28</v>
      </c>
      <c r="O16" s="8" t="s">
        <v>57</v>
      </c>
      <c r="P16" s="8" t="s">
        <v>57</v>
      </c>
      <c r="Q16" s="8" t="s">
        <v>57</v>
      </c>
      <c r="R16" s="12" t="s">
        <v>57</v>
      </c>
      <c r="S16" s="8" t="s">
        <v>57</v>
      </c>
      <c r="T16" s="12"/>
    </row>
    <row r="17" spans="1:16384" x14ac:dyDescent="0.25">
      <c r="B17" s="3">
        <v>510</v>
      </c>
      <c r="C17" s="3" t="s">
        <v>21</v>
      </c>
      <c r="D17" s="4" t="s">
        <v>546</v>
      </c>
      <c r="E17" s="4">
        <v>3</v>
      </c>
      <c r="F17" s="3" t="s">
        <v>773</v>
      </c>
      <c r="G17" s="6" t="s">
        <v>547</v>
      </c>
      <c r="H17" s="14" t="s">
        <v>778</v>
      </c>
      <c r="I17" s="5">
        <v>102096.40000000001</v>
      </c>
      <c r="J17" s="14" t="s">
        <v>779</v>
      </c>
      <c r="K17" s="4" t="s">
        <v>57</v>
      </c>
      <c r="L17" s="4" t="s">
        <v>319</v>
      </c>
      <c r="M17" s="4" t="s">
        <v>28</v>
      </c>
      <c r="N17" s="4" t="s">
        <v>28</v>
      </c>
      <c r="O17" s="4" t="s">
        <v>57</v>
      </c>
      <c r="P17" s="4" t="s">
        <v>57</v>
      </c>
      <c r="Q17" s="4" t="s">
        <v>57</v>
      </c>
      <c r="R17" s="11" t="s">
        <v>57</v>
      </c>
      <c r="S17" s="4" t="s">
        <v>57</v>
      </c>
      <c r="T17" s="11"/>
    </row>
    <row r="18" spans="1:16384" x14ac:dyDescent="0.25">
      <c r="B18" s="7">
        <v>511</v>
      </c>
      <c r="C18" s="7" t="s">
        <v>21</v>
      </c>
      <c r="D18" s="8" t="s">
        <v>780</v>
      </c>
      <c r="E18" s="8">
        <v>3</v>
      </c>
      <c r="F18" s="7" t="s">
        <v>235</v>
      </c>
      <c r="G18" s="10" t="s">
        <v>781</v>
      </c>
      <c r="H18" s="13" t="s">
        <v>782</v>
      </c>
      <c r="I18" s="9">
        <v>6087398</v>
      </c>
      <c r="J18" s="13" t="s">
        <v>782</v>
      </c>
      <c r="K18" s="8" t="s">
        <v>57</v>
      </c>
      <c r="L18" s="8" t="s">
        <v>556</v>
      </c>
      <c r="M18" s="8" t="s">
        <v>28</v>
      </c>
      <c r="N18" s="8" t="s">
        <v>28</v>
      </c>
      <c r="O18" s="8" t="s">
        <v>57</v>
      </c>
      <c r="P18" s="8" t="s">
        <v>57</v>
      </c>
      <c r="Q18" s="8" t="s">
        <v>57</v>
      </c>
      <c r="R18" s="12" t="s">
        <v>57</v>
      </c>
      <c r="S18" s="8" t="s">
        <v>42</v>
      </c>
      <c r="T18" s="12"/>
    </row>
    <row r="19" spans="1:16384" x14ac:dyDescent="0.25">
      <c r="B19" s="3">
        <v>512</v>
      </c>
      <c r="C19" s="3" t="s">
        <v>783</v>
      </c>
      <c r="D19" s="4" t="s">
        <v>784</v>
      </c>
      <c r="E19" s="4">
        <v>3</v>
      </c>
      <c r="F19" s="3" t="s">
        <v>765</v>
      </c>
      <c r="G19" s="6" t="s">
        <v>547</v>
      </c>
      <c r="H19" s="14" t="s">
        <v>785</v>
      </c>
      <c r="I19" s="5">
        <v>203900</v>
      </c>
      <c r="J19" s="14"/>
      <c r="K19" s="4" t="s">
        <v>57</v>
      </c>
      <c r="L19" s="4" t="s">
        <v>319</v>
      </c>
      <c r="M19" s="4" t="s">
        <v>28</v>
      </c>
      <c r="N19" s="4" t="s">
        <v>29</v>
      </c>
      <c r="O19" s="4" t="s">
        <v>57</v>
      </c>
      <c r="P19" s="4" t="s">
        <v>57</v>
      </c>
      <c r="Q19" s="4" t="s">
        <v>57</v>
      </c>
      <c r="R19" s="11" t="s">
        <v>57</v>
      </c>
      <c r="S19" s="4" t="s">
        <v>33</v>
      </c>
      <c r="T19" s="11"/>
    </row>
    <row r="20" spans="1:16384" x14ac:dyDescent="0.25">
      <c r="B20" s="7">
        <v>513</v>
      </c>
      <c r="C20" s="7" t="s">
        <v>783</v>
      </c>
      <c r="D20" s="8" t="s">
        <v>786</v>
      </c>
      <c r="E20" s="8">
        <v>3</v>
      </c>
      <c r="F20" s="7" t="s">
        <v>787</v>
      </c>
      <c r="G20" s="10" t="s">
        <v>547</v>
      </c>
      <c r="H20" s="13" t="s">
        <v>788</v>
      </c>
      <c r="I20" s="9">
        <v>419794</v>
      </c>
      <c r="J20" s="13"/>
      <c r="K20" s="8" t="s">
        <v>57</v>
      </c>
      <c r="L20" s="8" t="s">
        <v>319</v>
      </c>
      <c r="M20" s="8" t="s">
        <v>28</v>
      </c>
      <c r="N20" s="8" t="s">
        <v>29</v>
      </c>
      <c r="O20" s="8" t="s">
        <v>57</v>
      </c>
      <c r="P20" s="8" t="s">
        <v>57</v>
      </c>
      <c r="Q20" s="8" t="s">
        <v>57</v>
      </c>
      <c r="R20" s="12" t="s">
        <v>57</v>
      </c>
      <c r="S20" s="8" t="s">
        <v>57</v>
      </c>
      <c r="T20" s="12"/>
    </row>
    <row r="21" spans="1:16384" x14ac:dyDescent="0.25">
      <c r="B21" s="32">
        <v>514</v>
      </c>
      <c r="C21" s="32" t="s">
        <v>21</v>
      </c>
      <c r="D21" s="33" t="s">
        <v>655</v>
      </c>
      <c r="E21" s="33">
        <v>3</v>
      </c>
      <c r="F21" s="32" t="s">
        <v>789</v>
      </c>
      <c r="G21" s="34" t="s">
        <v>339</v>
      </c>
      <c r="H21" s="35" t="s">
        <v>790</v>
      </c>
      <c r="I21" s="100">
        <v>500000</v>
      </c>
      <c r="J21" s="35" t="s">
        <v>791</v>
      </c>
      <c r="K21" s="33" t="s">
        <v>57</v>
      </c>
      <c r="L21" s="33" t="s">
        <v>342</v>
      </c>
      <c r="M21" s="33"/>
      <c r="N21" s="33" t="s">
        <v>29</v>
      </c>
      <c r="O21" s="33" t="s">
        <v>57</v>
      </c>
      <c r="P21" s="33" t="s">
        <v>792</v>
      </c>
      <c r="Q21" s="32"/>
      <c r="R21" s="37" t="s">
        <v>57</v>
      </c>
      <c r="S21" s="33" t="s">
        <v>57</v>
      </c>
      <c r="T21" s="37"/>
    </row>
    <row r="22" spans="1:16384" x14ac:dyDescent="0.25">
      <c r="B22" s="7">
        <v>515</v>
      </c>
      <c r="C22" s="7" t="s">
        <v>21</v>
      </c>
      <c r="D22" s="8" t="s">
        <v>337</v>
      </c>
      <c r="E22" s="7">
        <v>3</v>
      </c>
      <c r="F22" s="7"/>
      <c r="G22" s="10" t="s">
        <v>339</v>
      </c>
      <c r="H22" s="13" t="s">
        <v>793</v>
      </c>
      <c r="I22" s="9">
        <v>2062.1999999999998</v>
      </c>
      <c r="J22" s="13" t="s">
        <v>794</v>
      </c>
      <c r="K22" s="8" t="s">
        <v>57</v>
      </c>
      <c r="L22" s="8" t="s">
        <v>342</v>
      </c>
      <c r="M22" s="8" t="s">
        <v>57</v>
      </c>
      <c r="N22" s="8" t="s">
        <v>57</v>
      </c>
      <c r="O22" s="8" t="s">
        <v>57</v>
      </c>
      <c r="P22" s="8" t="s">
        <v>795</v>
      </c>
      <c r="Q22" s="12" t="s">
        <v>57</v>
      </c>
      <c r="R22" s="12" t="s">
        <v>57</v>
      </c>
      <c r="S22" s="8" t="s">
        <v>57</v>
      </c>
      <c r="T22" s="12"/>
    </row>
    <row r="23" spans="1:16384" x14ac:dyDescent="0.25">
      <c r="B23" s="3">
        <v>516</v>
      </c>
      <c r="C23" s="3" t="s">
        <v>21</v>
      </c>
      <c r="D23" s="4" t="s">
        <v>22</v>
      </c>
      <c r="E23" s="4">
        <v>3</v>
      </c>
      <c r="F23" s="3"/>
      <c r="G23" s="6" t="s">
        <v>24</v>
      </c>
      <c r="H23" s="14" t="s">
        <v>796</v>
      </c>
      <c r="I23" s="100">
        <f>3063118.61945838-557268</f>
        <v>2505850.6194583802</v>
      </c>
      <c r="J23" s="14"/>
      <c r="K23" s="4" t="s">
        <v>38</v>
      </c>
      <c r="L23" s="4" t="s">
        <v>39</v>
      </c>
      <c r="M23" s="4" t="s">
        <v>29</v>
      </c>
      <c r="N23" s="4" t="s">
        <v>28</v>
      </c>
      <c r="O23" s="4" t="s">
        <v>125</v>
      </c>
      <c r="P23" s="4" t="s">
        <v>797</v>
      </c>
      <c r="Q23" s="4" t="s">
        <v>798</v>
      </c>
      <c r="R23" s="11"/>
      <c r="S23" s="4" t="s">
        <v>42</v>
      </c>
      <c r="T23" s="11"/>
    </row>
    <row r="24" spans="1:16384" x14ac:dyDescent="0.25">
      <c r="B24" s="7">
        <v>517</v>
      </c>
      <c r="C24" s="7" t="s">
        <v>21</v>
      </c>
      <c r="D24" s="8" t="s">
        <v>22</v>
      </c>
      <c r="E24" s="7">
        <v>3</v>
      </c>
      <c r="F24" s="7"/>
      <c r="G24" s="10" t="s">
        <v>24</v>
      </c>
      <c r="H24" s="13" t="s">
        <v>937</v>
      </c>
      <c r="I24" s="9">
        <v>93037.68</v>
      </c>
      <c r="J24" s="13"/>
      <c r="K24" s="8" t="s">
        <v>190</v>
      </c>
      <c r="L24" s="8" t="s">
        <v>39</v>
      </c>
      <c r="M24" s="8" t="s">
        <v>29</v>
      </c>
      <c r="N24" s="8" t="s">
        <v>28</v>
      </c>
      <c r="O24" s="8" t="s">
        <v>157</v>
      </c>
      <c r="P24" s="8" t="s">
        <v>938</v>
      </c>
      <c r="Q24" s="12" t="s">
        <v>57</v>
      </c>
      <c r="R24" s="12" t="s">
        <v>57</v>
      </c>
      <c r="S24" s="8" t="s">
        <v>57</v>
      </c>
      <c r="T24" s="12" t="s">
        <v>939</v>
      </c>
    </row>
    <row r="25" spans="1:16384" x14ac:dyDescent="0.25">
      <c r="B25" s="114">
        <v>518</v>
      </c>
      <c r="C25" s="114" t="s">
        <v>984</v>
      </c>
      <c r="D25" s="4" t="s">
        <v>1059</v>
      </c>
      <c r="E25" s="114">
        <v>5</v>
      </c>
      <c r="F25" s="114"/>
      <c r="G25" s="116" t="s">
        <v>24</v>
      </c>
      <c r="H25" s="117" t="s">
        <v>986</v>
      </c>
      <c r="I25" s="118">
        <v>25358</v>
      </c>
      <c r="J25" s="117"/>
      <c r="K25" s="4" t="s">
        <v>38</v>
      </c>
      <c r="L25" s="4" t="s">
        <v>39</v>
      </c>
      <c r="M25" s="115" t="s">
        <v>29</v>
      </c>
      <c r="N25" s="115" t="s">
        <v>28</v>
      </c>
      <c r="O25" s="115" t="s">
        <v>125</v>
      </c>
      <c r="P25" s="115" t="s">
        <v>797</v>
      </c>
      <c r="Q25" s="115" t="s">
        <v>798</v>
      </c>
      <c r="R25" s="119"/>
      <c r="S25" s="115" t="s">
        <v>42</v>
      </c>
      <c r="T25" s="119"/>
    </row>
    <row r="26" spans="1:16384" x14ac:dyDescent="0.25">
      <c r="B26" s="7">
        <v>519</v>
      </c>
      <c r="C26" s="7" t="s">
        <v>21</v>
      </c>
      <c r="D26" s="8" t="s">
        <v>22</v>
      </c>
      <c r="E26" s="7">
        <v>3</v>
      </c>
      <c r="F26" s="7"/>
      <c r="G26" s="10" t="s">
        <v>24</v>
      </c>
      <c r="H26" s="13" t="s">
        <v>1062</v>
      </c>
      <c r="I26" s="9">
        <v>55473</v>
      </c>
      <c r="J26" s="13"/>
      <c r="K26" s="8" t="s">
        <v>38</v>
      </c>
      <c r="L26" s="8" t="s">
        <v>39</v>
      </c>
      <c r="M26" s="8" t="s">
        <v>29</v>
      </c>
      <c r="N26" s="8" t="s">
        <v>28</v>
      </c>
      <c r="O26" s="8" t="s">
        <v>57</v>
      </c>
      <c r="P26" s="8"/>
      <c r="Q26" s="12" t="s">
        <v>57</v>
      </c>
      <c r="R26" s="12" t="s">
        <v>57</v>
      </c>
      <c r="S26" s="8" t="s">
        <v>57</v>
      </c>
      <c r="T26" s="12"/>
    </row>
    <row r="27" spans="1:16384" x14ac:dyDescent="0.25">
      <c r="B27" s="114">
        <v>520</v>
      </c>
      <c r="C27" s="114" t="s">
        <v>21</v>
      </c>
      <c r="D27" s="4" t="s">
        <v>22</v>
      </c>
      <c r="E27" s="114">
        <v>3</v>
      </c>
      <c r="F27" s="114"/>
      <c r="G27" s="116" t="s">
        <v>24</v>
      </c>
      <c r="H27" s="14" t="s">
        <v>1061</v>
      </c>
      <c r="I27" s="118">
        <v>282</v>
      </c>
      <c r="J27" s="117"/>
      <c r="K27" s="4" t="s">
        <v>38</v>
      </c>
      <c r="L27" s="4" t="s">
        <v>39</v>
      </c>
      <c r="M27" s="115" t="s">
        <v>29</v>
      </c>
      <c r="N27" s="115" t="s">
        <v>28</v>
      </c>
      <c r="O27" s="115" t="s">
        <v>57</v>
      </c>
      <c r="P27" s="115"/>
      <c r="Q27" s="115" t="s">
        <v>57</v>
      </c>
      <c r="R27" s="119" t="s">
        <v>57</v>
      </c>
      <c r="S27" s="115" t="s">
        <v>57</v>
      </c>
      <c r="T27" s="119"/>
    </row>
    <row r="28" spans="1:16384" x14ac:dyDescent="0.25">
      <c r="B28" s="7">
        <v>521</v>
      </c>
      <c r="C28" s="7" t="s">
        <v>21</v>
      </c>
      <c r="D28" s="8" t="s">
        <v>22</v>
      </c>
      <c r="E28" s="7">
        <v>3</v>
      </c>
      <c r="F28" s="7"/>
      <c r="G28" s="10" t="s">
        <v>24</v>
      </c>
      <c r="H28" s="13" t="s">
        <v>1063</v>
      </c>
      <c r="I28" s="9">
        <v>1718</v>
      </c>
      <c r="J28" s="13"/>
      <c r="K28" s="8" t="s">
        <v>38</v>
      </c>
      <c r="L28" s="8" t="s">
        <v>39</v>
      </c>
      <c r="M28" s="8" t="s">
        <v>29</v>
      </c>
      <c r="N28" s="8" t="s">
        <v>28</v>
      </c>
      <c r="O28" s="8" t="s">
        <v>57</v>
      </c>
      <c r="P28" s="8"/>
      <c r="Q28" s="12" t="s">
        <v>57</v>
      </c>
      <c r="R28" s="12" t="s">
        <v>57</v>
      </c>
      <c r="S28" s="8" t="s">
        <v>57</v>
      </c>
      <c r="T28" s="12"/>
    </row>
    <row r="29" spans="1:16384" s="39" customFormat="1" x14ac:dyDescent="0.25">
      <c r="A29" s="15"/>
      <c r="B29" s="120">
        <v>522</v>
      </c>
      <c r="C29" s="38" t="s">
        <v>21</v>
      </c>
      <c r="D29" s="39" t="s">
        <v>337</v>
      </c>
      <c r="E29" s="39">
        <v>3</v>
      </c>
      <c r="F29" s="38"/>
      <c r="G29" s="40" t="s">
        <v>339</v>
      </c>
      <c r="H29" s="41" t="s">
        <v>1065</v>
      </c>
      <c r="I29" s="149">
        <f>2379267.19905+291384.489999999+122739.113508333+57510+103944+28457.04495+115949.16+21986.25-25000-160723.98-106674.89+455820.1-53586.4+2.55</f>
        <v>3231074.6375083318</v>
      </c>
      <c r="J29" s="41" t="s">
        <v>1066</v>
      </c>
      <c r="K29" s="39" t="s">
        <v>57</v>
      </c>
      <c r="L29" s="39" t="s">
        <v>57</v>
      </c>
      <c r="M29" s="39" t="s">
        <v>57</v>
      </c>
      <c r="N29" s="39" t="s">
        <v>57</v>
      </c>
      <c r="O29" s="39" t="s">
        <v>57</v>
      </c>
      <c r="P29" s="39" t="s">
        <v>57</v>
      </c>
      <c r="Q29" s="39" t="s">
        <v>57</v>
      </c>
      <c r="R29" s="43" t="s">
        <v>57</v>
      </c>
      <c r="S29" s="39" t="s">
        <v>57</v>
      </c>
      <c r="U29" s="15"/>
      <c r="V29" s="15"/>
      <c r="W29" s="38"/>
      <c r="X29" s="38"/>
      <c r="AA29" s="38"/>
      <c r="AB29" s="40"/>
      <c r="AC29" s="41"/>
      <c r="AD29" s="100"/>
      <c r="AE29" s="41"/>
      <c r="AM29" s="43"/>
      <c r="AP29" s="15"/>
      <c r="AQ29" s="15"/>
      <c r="AR29" s="38"/>
      <c r="AS29" s="38"/>
      <c r="AV29" s="38"/>
      <c r="AW29" s="40"/>
      <c r="AX29" s="41"/>
      <c r="AY29" s="100"/>
      <c r="AZ29" s="41"/>
      <c r="BH29" s="43"/>
      <c r="BK29" s="15"/>
      <c r="BL29" s="15"/>
      <c r="BM29" s="38"/>
      <c r="BN29" s="38"/>
      <c r="BQ29" s="38"/>
      <c r="BR29" s="40"/>
      <c r="BS29" s="41"/>
      <c r="BT29" s="100"/>
      <c r="BU29" s="41"/>
      <c r="CC29" s="43"/>
      <c r="CF29" s="15"/>
      <c r="CG29" s="15"/>
      <c r="CH29" s="38"/>
      <c r="CI29" s="38"/>
      <c r="CL29" s="38"/>
      <c r="CM29" s="40"/>
      <c r="CN29" s="41"/>
      <c r="CO29" s="100"/>
      <c r="CP29" s="41"/>
      <c r="CX29" s="43"/>
      <c r="DA29" s="15"/>
      <c r="DB29" s="15"/>
      <c r="DC29" s="38"/>
      <c r="DD29" s="38"/>
      <c r="DG29" s="38"/>
      <c r="DH29" s="40"/>
      <c r="DI29" s="41"/>
      <c r="DJ29" s="100"/>
      <c r="DK29" s="41"/>
      <c r="DS29" s="43"/>
      <c r="DV29" s="15"/>
      <c r="DW29" s="15"/>
      <c r="DX29" s="38"/>
      <c r="DY29" s="38"/>
      <c r="EB29" s="38"/>
      <c r="EC29" s="40"/>
      <c r="ED29" s="41"/>
      <c r="EE29" s="100"/>
      <c r="EF29" s="41"/>
      <c r="EN29" s="43"/>
      <c r="EQ29" s="15"/>
      <c r="ER29" s="15"/>
      <c r="ES29" s="38"/>
      <c r="ET29" s="38"/>
      <c r="EW29" s="38"/>
      <c r="EX29" s="40"/>
      <c r="EY29" s="41"/>
      <c r="EZ29" s="100"/>
      <c r="FA29" s="41"/>
      <c r="FI29" s="43"/>
      <c r="FL29" s="15"/>
      <c r="FM29" s="15"/>
      <c r="FN29" s="38"/>
      <c r="FO29" s="38"/>
      <c r="FR29" s="38"/>
      <c r="FS29" s="40"/>
      <c r="FT29" s="41"/>
      <c r="FU29" s="100"/>
      <c r="FV29" s="41"/>
      <c r="GD29" s="43"/>
      <c r="GG29" s="15"/>
      <c r="GH29" s="15"/>
      <c r="GI29" s="38"/>
      <c r="GJ29" s="38"/>
      <c r="GM29" s="38"/>
      <c r="GN29" s="40"/>
      <c r="GO29" s="41"/>
      <c r="GP29" s="100"/>
      <c r="GQ29" s="41"/>
      <c r="GY29" s="43"/>
      <c r="HB29" s="15"/>
      <c r="HC29" s="15"/>
      <c r="HD29" s="38"/>
      <c r="HE29" s="38"/>
      <c r="HH29" s="38"/>
      <c r="HI29" s="40"/>
      <c r="HJ29" s="41"/>
      <c r="HK29" s="100"/>
      <c r="HL29" s="41"/>
      <c r="HT29" s="43"/>
      <c r="HW29" s="15"/>
      <c r="HX29" s="15"/>
      <c r="HY29" s="38"/>
      <c r="HZ29" s="38"/>
      <c r="IC29" s="38"/>
      <c r="ID29" s="40"/>
      <c r="IE29" s="41"/>
      <c r="IF29" s="100"/>
      <c r="IG29" s="41"/>
      <c r="IO29" s="43"/>
      <c r="IR29" s="15"/>
      <c r="IS29" s="15"/>
      <c r="IT29" s="38"/>
      <c r="IU29" s="38"/>
      <c r="IX29" s="38"/>
      <c r="IY29" s="40"/>
      <c r="IZ29" s="41"/>
      <c r="JA29" s="100"/>
      <c r="JB29" s="41"/>
      <c r="JJ29" s="43"/>
      <c r="JM29" s="15"/>
      <c r="JN29" s="15"/>
      <c r="JO29" s="38"/>
      <c r="JP29" s="38"/>
      <c r="JS29" s="38"/>
      <c r="JT29" s="40"/>
      <c r="JU29" s="41"/>
      <c r="JV29" s="100"/>
      <c r="JW29" s="41"/>
      <c r="KE29" s="43"/>
      <c r="KH29" s="15"/>
      <c r="KI29" s="15"/>
      <c r="KJ29" s="38"/>
      <c r="KK29" s="38"/>
      <c r="KN29" s="38"/>
      <c r="KO29" s="40"/>
      <c r="KP29" s="41"/>
      <c r="KQ29" s="100"/>
      <c r="KR29" s="41"/>
      <c r="KZ29" s="43"/>
      <c r="LC29" s="15"/>
      <c r="LD29" s="15"/>
      <c r="LE29" s="38"/>
      <c r="LF29" s="38"/>
      <c r="LI29" s="38"/>
      <c r="LJ29" s="40"/>
      <c r="LK29" s="41"/>
      <c r="LL29" s="100"/>
      <c r="LM29" s="41"/>
      <c r="LU29" s="43"/>
      <c r="LX29" s="15"/>
      <c r="LY29" s="15"/>
      <c r="LZ29" s="38"/>
      <c r="MA29" s="38"/>
      <c r="MD29" s="38"/>
      <c r="ME29" s="40"/>
      <c r="MF29" s="41"/>
      <c r="MG29" s="100"/>
      <c r="MH29" s="41"/>
      <c r="MP29" s="43"/>
      <c r="MS29" s="15"/>
      <c r="MT29" s="15"/>
      <c r="MU29" s="38"/>
      <c r="MV29" s="38"/>
      <c r="MY29" s="38"/>
      <c r="MZ29" s="40"/>
      <c r="NA29" s="41"/>
      <c r="NB29" s="100"/>
      <c r="NC29" s="41"/>
      <c r="NK29" s="43"/>
      <c r="NN29" s="15"/>
      <c r="NO29" s="15"/>
      <c r="NP29" s="38"/>
      <c r="NQ29" s="38"/>
      <c r="NT29" s="38"/>
      <c r="NU29" s="40"/>
      <c r="NV29" s="41"/>
      <c r="NW29" s="100"/>
      <c r="NX29" s="41"/>
      <c r="OF29" s="43"/>
      <c r="OI29" s="15"/>
      <c r="OJ29" s="15"/>
      <c r="OK29" s="38"/>
      <c r="OL29" s="38"/>
      <c r="OO29" s="38"/>
      <c r="OP29" s="40"/>
      <c r="OQ29" s="41"/>
      <c r="OR29" s="100"/>
      <c r="OS29" s="41"/>
      <c r="PA29" s="43"/>
      <c r="PD29" s="15"/>
      <c r="PE29" s="15"/>
      <c r="PF29" s="38"/>
      <c r="PG29" s="38"/>
      <c r="PJ29" s="38"/>
      <c r="PK29" s="40"/>
      <c r="PL29" s="41"/>
      <c r="PM29" s="100"/>
      <c r="PN29" s="41"/>
      <c r="PV29" s="43"/>
      <c r="PY29" s="15"/>
      <c r="PZ29" s="15"/>
      <c r="QA29" s="38"/>
      <c r="QB29" s="38"/>
      <c r="QE29" s="38"/>
      <c r="QF29" s="40"/>
      <c r="QG29" s="41"/>
      <c r="QH29" s="100"/>
      <c r="QI29" s="41"/>
      <c r="QQ29" s="43"/>
      <c r="QT29" s="15"/>
      <c r="QU29" s="15"/>
      <c r="QV29" s="38"/>
      <c r="QW29" s="38"/>
      <c r="QZ29" s="38"/>
      <c r="RA29" s="40"/>
      <c r="RB29" s="41"/>
      <c r="RC29" s="100"/>
      <c r="RD29" s="41"/>
      <c r="RL29" s="43"/>
      <c r="RO29" s="15"/>
      <c r="RP29" s="15"/>
      <c r="RQ29" s="38"/>
      <c r="RR29" s="38"/>
      <c r="RU29" s="38"/>
      <c r="RV29" s="40"/>
      <c r="RW29" s="41"/>
      <c r="RX29" s="100"/>
      <c r="RY29" s="41"/>
      <c r="SG29" s="43"/>
      <c r="SJ29" s="15"/>
      <c r="SK29" s="15"/>
      <c r="SL29" s="38"/>
      <c r="SM29" s="38"/>
      <c r="SP29" s="38"/>
      <c r="SQ29" s="40"/>
      <c r="SR29" s="41"/>
      <c r="SS29" s="100"/>
      <c r="ST29" s="41"/>
      <c r="TB29" s="43"/>
      <c r="TE29" s="15"/>
      <c r="TF29" s="15"/>
      <c r="TG29" s="38"/>
      <c r="TH29" s="38"/>
      <c r="TK29" s="38"/>
      <c r="TL29" s="40"/>
      <c r="TM29" s="41"/>
      <c r="TN29" s="100"/>
      <c r="TO29" s="41"/>
      <c r="TW29" s="43"/>
      <c r="TZ29" s="15"/>
      <c r="UA29" s="15"/>
      <c r="UB29" s="38"/>
      <c r="UC29" s="38"/>
      <c r="UF29" s="38"/>
      <c r="UG29" s="40"/>
      <c r="UH29" s="41"/>
      <c r="UI29" s="100"/>
      <c r="UJ29" s="41"/>
      <c r="UR29" s="43"/>
      <c r="UU29" s="15"/>
      <c r="UV29" s="15"/>
      <c r="UW29" s="38"/>
      <c r="UX29" s="38"/>
      <c r="VA29" s="38"/>
      <c r="VB29" s="40"/>
      <c r="VC29" s="41"/>
      <c r="VD29" s="100"/>
      <c r="VE29" s="41"/>
      <c r="VM29" s="43"/>
      <c r="VP29" s="15"/>
      <c r="VQ29" s="15"/>
      <c r="VR29" s="38"/>
      <c r="VS29" s="38"/>
      <c r="VV29" s="38"/>
      <c r="VW29" s="40"/>
      <c r="VX29" s="41"/>
      <c r="VY29" s="100"/>
      <c r="VZ29" s="41"/>
      <c r="WH29" s="43"/>
      <c r="WK29" s="15"/>
      <c r="WL29" s="15"/>
      <c r="WM29" s="38"/>
      <c r="WN29" s="38"/>
      <c r="WQ29" s="38"/>
      <c r="WR29" s="40"/>
      <c r="WS29" s="41"/>
      <c r="WT29" s="100"/>
      <c r="WU29" s="41"/>
      <c r="XC29" s="43"/>
      <c r="XF29" s="15"/>
      <c r="XG29" s="15"/>
      <c r="XH29" s="38"/>
      <c r="XI29" s="38"/>
      <c r="XL29" s="38"/>
      <c r="XM29" s="40"/>
      <c r="XN29" s="41"/>
      <c r="XO29" s="100"/>
      <c r="XP29" s="41"/>
      <c r="XX29" s="43"/>
      <c r="YA29" s="15"/>
      <c r="YB29" s="15"/>
      <c r="YC29" s="38"/>
      <c r="YD29" s="38"/>
      <c r="YG29" s="38"/>
      <c r="YH29" s="40"/>
      <c r="YI29" s="41"/>
      <c r="YJ29" s="100"/>
      <c r="YK29" s="41"/>
      <c r="YS29" s="43"/>
      <c r="YV29" s="15"/>
      <c r="YW29" s="15"/>
      <c r="YX29" s="38"/>
      <c r="YY29" s="38"/>
      <c r="ZB29" s="38"/>
      <c r="ZC29" s="40"/>
      <c r="ZD29" s="41"/>
      <c r="ZE29" s="100"/>
      <c r="ZF29" s="41"/>
      <c r="ZN29" s="43"/>
      <c r="ZQ29" s="15"/>
      <c r="ZR29" s="15"/>
      <c r="ZS29" s="38"/>
      <c r="ZT29" s="38"/>
      <c r="ZW29" s="38"/>
      <c r="ZX29" s="40"/>
      <c r="ZY29" s="41"/>
      <c r="ZZ29" s="100"/>
      <c r="AAA29" s="41"/>
      <c r="AAI29" s="43"/>
      <c r="AAL29" s="15"/>
      <c r="AAM29" s="15"/>
      <c r="AAN29" s="38"/>
      <c r="AAO29" s="38"/>
      <c r="AAR29" s="38"/>
      <c r="AAS29" s="40"/>
      <c r="AAT29" s="41"/>
      <c r="AAU29" s="100"/>
      <c r="AAV29" s="41"/>
      <c r="ABD29" s="43"/>
      <c r="ABG29" s="15"/>
      <c r="ABH29" s="15"/>
      <c r="ABI29" s="38"/>
      <c r="ABJ29" s="38"/>
      <c r="ABM29" s="38"/>
      <c r="ABN29" s="40"/>
      <c r="ABO29" s="41"/>
      <c r="ABP29" s="100"/>
      <c r="ABQ29" s="41"/>
      <c r="ABY29" s="43"/>
      <c r="ACB29" s="15"/>
      <c r="ACC29" s="15"/>
      <c r="ACD29" s="38"/>
      <c r="ACE29" s="38"/>
      <c r="ACH29" s="38"/>
      <c r="ACI29" s="40"/>
      <c r="ACJ29" s="41"/>
      <c r="ACK29" s="100"/>
      <c r="ACL29" s="41"/>
      <c r="ACT29" s="43"/>
      <c r="ACW29" s="15"/>
      <c r="ACX29" s="15"/>
      <c r="ACY29" s="38"/>
      <c r="ACZ29" s="38"/>
      <c r="ADC29" s="38"/>
      <c r="ADD29" s="40"/>
      <c r="ADE29" s="41"/>
      <c r="ADF29" s="100"/>
      <c r="ADG29" s="41"/>
      <c r="ADO29" s="43"/>
      <c r="ADR29" s="15"/>
      <c r="ADS29" s="15"/>
      <c r="ADT29" s="38"/>
      <c r="ADU29" s="38"/>
      <c r="ADX29" s="38"/>
      <c r="ADY29" s="40"/>
      <c r="ADZ29" s="41"/>
      <c r="AEA29" s="100"/>
      <c r="AEB29" s="41"/>
      <c r="AEJ29" s="43"/>
      <c r="AEM29" s="15"/>
      <c r="AEN29" s="15"/>
      <c r="AEO29" s="38"/>
      <c r="AEP29" s="38"/>
      <c r="AES29" s="38"/>
      <c r="AET29" s="40"/>
      <c r="AEU29" s="41"/>
      <c r="AEV29" s="100"/>
      <c r="AEW29" s="41"/>
      <c r="AFE29" s="43"/>
      <c r="AFH29" s="15"/>
      <c r="AFI29" s="15"/>
      <c r="AFJ29" s="38"/>
      <c r="AFK29" s="38"/>
      <c r="AFN29" s="38"/>
      <c r="AFO29" s="40"/>
      <c r="AFP29" s="41"/>
      <c r="AFQ29" s="100"/>
      <c r="AFR29" s="41"/>
      <c r="AFZ29" s="43"/>
      <c r="AGC29" s="15"/>
      <c r="AGD29" s="15"/>
      <c r="AGE29" s="38"/>
      <c r="AGF29" s="38"/>
      <c r="AGI29" s="38"/>
      <c r="AGJ29" s="40"/>
      <c r="AGK29" s="41"/>
      <c r="AGL29" s="100"/>
      <c r="AGM29" s="41"/>
      <c r="AGU29" s="43"/>
      <c r="AGX29" s="15"/>
      <c r="AGY29" s="15"/>
      <c r="AGZ29" s="38"/>
      <c r="AHA29" s="38"/>
      <c r="AHD29" s="38"/>
      <c r="AHE29" s="40"/>
      <c r="AHF29" s="41"/>
      <c r="AHG29" s="100"/>
      <c r="AHH29" s="41"/>
      <c r="AHP29" s="43"/>
      <c r="AHS29" s="15"/>
      <c r="AHT29" s="15"/>
      <c r="AHU29" s="38"/>
      <c r="AHV29" s="38"/>
      <c r="AHY29" s="38"/>
      <c r="AHZ29" s="40"/>
      <c r="AIA29" s="41"/>
      <c r="AIB29" s="100"/>
      <c r="AIC29" s="41"/>
      <c r="AIK29" s="43"/>
      <c r="AIN29" s="15"/>
      <c r="AIO29" s="15"/>
      <c r="AIP29" s="38"/>
      <c r="AIQ29" s="38"/>
      <c r="AIT29" s="38"/>
      <c r="AIU29" s="40"/>
      <c r="AIV29" s="41"/>
      <c r="AIW29" s="100"/>
      <c r="AIX29" s="41"/>
      <c r="AJF29" s="43"/>
      <c r="AJI29" s="15"/>
      <c r="AJJ29" s="15"/>
      <c r="AJK29" s="38"/>
      <c r="AJL29" s="38"/>
      <c r="AJO29" s="38"/>
      <c r="AJP29" s="40"/>
      <c r="AJQ29" s="41"/>
      <c r="AJR29" s="100"/>
      <c r="AJS29" s="41"/>
      <c r="AKA29" s="43"/>
      <c r="AKD29" s="15"/>
      <c r="AKE29" s="15"/>
      <c r="AKF29" s="38"/>
      <c r="AKG29" s="38"/>
      <c r="AKJ29" s="38"/>
      <c r="AKK29" s="40"/>
      <c r="AKL29" s="41"/>
      <c r="AKM29" s="100"/>
      <c r="AKN29" s="41"/>
      <c r="AKV29" s="43"/>
      <c r="AKY29" s="15"/>
      <c r="AKZ29" s="15"/>
      <c r="ALA29" s="38"/>
      <c r="ALB29" s="38"/>
      <c r="ALE29" s="38"/>
      <c r="ALF29" s="40"/>
      <c r="ALG29" s="41"/>
      <c r="ALH29" s="100"/>
      <c r="ALI29" s="41"/>
      <c r="ALQ29" s="43"/>
      <c r="ALT29" s="15"/>
      <c r="ALU29" s="15"/>
      <c r="ALV29" s="38"/>
      <c r="ALW29" s="38"/>
      <c r="ALZ29" s="38"/>
      <c r="AMA29" s="40"/>
      <c r="AMB29" s="41"/>
      <c r="AMC29" s="100"/>
      <c r="AMD29" s="41"/>
      <c r="AML29" s="43"/>
      <c r="AMO29" s="15"/>
      <c r="AMP29" s="15"/>
      <c r="AMQ29" s="38"/>
      <c r="AMR29" s="38"/>
      <c r="AMU29" s="38"/>
      <c r="AMV29" s="40"/>
      <c r="AMW29" s="41"/>
      <c r="AMX29" s="100"/>
      <c r="AMY29" s="41"/>
      <c r="ANG29" s="43"/>
      <c r="ANJ29" s="15"/>
      <c r="ANK29" s="15"/>
      <c r="ANL29" s="38"/>
      <c r="ANM29" s="38"/>
      <c r="ANP29" s="38"/>
      <c r="ANQ29" s="40"/>
      <c r="ANR29" s="41"/>
      <c r="ANS29" s="100"/>
      <c r="ANT29" s="41"/>
      <c r="AOB29" s="43"/>
      <c r="AOE29" s="15"/>
      <c r="AOF29" s="15"/>
      <c r="AOG29" s="38"/>
      <c r="AOH29" s="38"/>
      <c r="AOK29" s="38"/>
      <c r="AOL29" s="40"/>
      <c r="AOM29" s="41"/>
      <c r="AON29" s="100"/>
      <c r="AOO29" s="41"/>
      <c r="AOW29" s="43"/>
      <c r="AOZ29" s="15"/>
      <c r="APA29" s="15"/>
      <c r="APB29" s="38"/>
      <c r="APC29" s="38"/>
      <c r="APF29" s="38"/>
      <c r="APG29" s="40"/>
      <c r="APH29" s="41"/>
      <c r="API29" s="100"/>
      <c r="APJ29" s="41"/>
      <c r="APR29" s="43"/>
      <c r="APU29" s="15"/>
      <c r="APV29" s="15"/>
      <c r="APW29" s="38"/>
      <c r="APX29" s="38"/>
      <c r="AQA29" s="38"/>
      <c r="AQB29" s="40"/>
      <c r="AQC29" s="41"/>
      <c r="AQD29" s="100"/>
      <c r="AQE29" s="41"/>
      <c r="AQM29" s="43"/>
      <c r="AQP29" s="15"/>
      <c r="AQQ29" s="15"/>
      <c r="AQR29" s="38"/>
      <c r="AQS29" s="38"/>
      <c r="AQV29" s="38"/>
      <c r="AQW29" s="40"/>
      <c r="AQX29" s="41"/>
      <c r="AQY29" s="100"/>
      <c r="AQZ29" s="41"/>
      <c r="ARH29" s="43"/>
      <c r="ARK29" s="15"/>
      <c r="ARL29" s="15"/>
      <c r="ARM29" s="38"/>
      <c r="ARN29" s="38"/>
      <c r="ARQ29" s="38"/>
      <c r="ARR29" s="40"/>
      <c r="ARS29" s="41"/>
      <c r="ART29" s="100"/>
      <c r="ARU29" s="41"/>
      <c r="ASC29" s="43"/>
      <c r="ASF29" s="15"/>
      <c r="ASG29" s="15"/>
      <c r="ASH29" s="38"/>
      <c r="ASI29" s="38"/>
      <c r="ASL29" s="38"/>
      <c r="ASM29" s="40"/>
      <c r="ASN29" s="41"/>
      <c r="ASO29" s="100"/>
      <c r="ASP29" s="41"/>
      <c r="ASX29" s="43"/>
      <c r="ATA29" s="15"/>
      <c r="ATB29" s="15"/>
      <c r="ATC29" s="38"/>
      <c r="ATD29" s="38"/>
      <c r="ATG29" s="38"/>
      <c r="ATH29" s="40"/>
      <c r="ATI29" s="41"/>
      <c r="ATJ29" s="100"/>
      <c r="ATK29" s="41"/>
      <c r="ATS29" s="43"/>
      <c r="ATV29" s="15"/>
      <c r="ATW29" s="15"/>
      <c r="ATX29" s="38"/>
      <c r="ATY29" s="38"/>
      <c r="AUB29" s="38"/>
      <c r="AUC29" s="40"/>
      <c r="AUD29" s="41"/>
      <c r="AUE29" s="100"/>
      <c r="AUF29" s="41"/>
      <c r="AUN29" s="43"/>
      <c r="AUQ29" s="15"/>
      <c r="AUR29" s="15"/>
      <c r="AUS29" s="38"/>
      <c r="AUT29" s="38"/>
      <c r="AUW29" s="38"/>
      <c r="AUX29" s="40"/>
      <c r="AUY29" s="41"/>
      <c r="AUZ29" s="100"/>
      <c r="AVA29" s="41"/>
      <c r="AVI29" s="43"/>
      <c r="AVL29" s="15"/>
      <c r="AVM29" s="15"/>
      <c r="AVN29" s="38"/>
      <c r="AVO29" s="38"/>
      <c r="AVR29" s="38"/>
      <c r="AVS29" s="40"/>
      <c r="AVT29" s="41"/>
      <c r="AVU29" s="100"/>
      <c r="AVV29" s="41"/>
      <c r="AWD29" s="43"/>
      <c r="AWG29" s="15"/>
      <c r="AWH29" s="15"/>
      <c r="AWI29" s="38"/>
      <c r="AWJ29" s="38"/>
      <c r="AWM29" s="38"/>
      <c r="AWN29" s="40"/>
      <c r="AWO29" s="41"/>
      <c r="AWP29" s="100"/>
      <c r="AWQ29" s="41"/>
      <c r="AWY29" s="43"/>
      <c r="AXB29" s="15"/>
      <c r="AXC29" s="15"/>
      <c r="AXD29" s="38"/>
      <c r="AXE29" s="38"/>
      <c r="AXH29" s="38"/>
      <c r="AXI29" s="40"/>
      <c r="AXJ29" s="41"/>
      <c r="AXK29" s="100"/>
      <c r="AXL29" s="41"/>
      <c r="AXT29" s="43"/>
      <c r="AXW29" s="15"/>
      <c r="AXX29" s="15"/>
      <c r="AXY29" s="38"/>
      <c r="AXZ29" s="38"/>
      <c r="AYC29" s="38"/>
      <c r="AYD29" s="40"/>
      <c r="AYE29" s="41"/>
      <c r="AYF29" s="100"/>
      <c r="AYG29" s="41"/>
      <c r="AYO29" s="43"/>
      <c r="AYR29" s="15"/>
      <c r="AYS29" s="15"/>
      <c r="AYT29" s="38"/>
      <c r="AYU29" s="38"/>
      <c r="AYX29" s="38"/>
      <c r="AYY29" s="40"/>
      <c r="AYZ29" s="41"/>
      <c r="AZA29" s="100"/>
      <c r="AZB29" s="41"/>
      <c r="AZJ29" s="43"/>
      <c r="AZM29" s="15"/>
      <c r="AZN29" s="15"/>
      <c r="AZO29" s="38"/>
      <c r="AZP29" s="38"/>
      <c r="AZS29" s="38"/>
      <c r="AZT29" s="40"/>
      <c r="AZU29" s="41"/>
      <c r="AZV29" s="100"/>
      <c r="AZW29" s="41"/>
      <c r="BAE29" s="43"/>
      <c r="BAH29" s="15"/>
      <c r="BAI29" s="15"/>
      <c r="BAJ29" s="38"/>
      <c r="BAK29" s="38"/>
      <c r="BAN29" s="38"/>
      <c r="BAO29" s="40"/>
      <c r="BAP29" s="41"/>
      <c r="BAQ29" s="100"/>
      <c r="BAR29" s="41"/>
      <c r="BAZ29" s="43"/>
      <c r="BBC29" s="15"/>
      <c r="BBD29" s="15"/>
      <c r="BBE29" s="38"/>
      <c r="BBF29" s="38"/>
      <c r="BBI29" s="38"/>
      <c r="BBJ29" s="40"/>
      <c r="BBK29" s="41"/>
      <c r="BBL29" s="100"/>
      <c r="BBM29" s="41"/>
      <c r="BBU29" s="43"/>
      <c r="BBX29" s="15"/>
      <c r="BBY29" s="15"/>
      <c r="BBZ29" s="38"/>
      <c r="BCA29" s="38"/>
      <c r="BCD29" s="38"/>
      <c r="BCE29" s="40"/>
      <c r="BCF29" s="41"/>
      <c r="BCG29" s="100"/>
      <c r="BCH29" s="41"/>
      <c r="BCP29" s="43"/>
      <c r="BCS29" s="15"/>
      <c r="BCT29" s="15"/>
      <c r="BCU29" s="38"/>
      <c r="BCV29" s="38"/>
      <c r="BCY29" s="38"/>
      <c r="BCZ29" s="40"/>
      <c r="BDA29" s="41"/>
      <c r="BDB29" s="100"/>
      <c r="BDC29" s="41"/>
      <c r="BDK29" s="43"/>
      <c r="BDN29" s="15"/>
      <c r="BDO29" s="15"/>
      <c r="BDP29" s="38"/>
      <c r="BDQ29" s="38"/>
      <c r="BDT29" s="38"/>
      <c r="BDU29" s="40"/>
      <c r="BDV29" s="41"/>
      <c r="BDW29" s="100"/>
      <c r="BDX29" s="41"/>
      <c r="BEF29" s="43"/>
      <c r="BEI29" s="15"/>
      <c r="BEJ29" s="15"/>
      <c r="BEK29" s="38"/>
      <c r="BEL29" s="38"/>
      <c r="BEO29" s="38"/>
      <c r="BEP29" s="40"/>
      <c r="BEQ29" s="41"/>
      <c r="BER29" s="100"/>
      <c r="BES29" s="41"/>
      <c r="BFA29" s="43"/>
      <c r="BFD29" s="15"/>
      <c r="BFE29" s="15"/>
      <c r="BFF29" s="38"/>
      <c r="BFG29" s="38"/>
      <c r="BFJ29" s="38"/>
      <c r="BFK29" s="40"/>
      <c r="BFL29" s="41"/>
      <c r="BFM29" s="100"/>
      <c r="BFN29" s="41"/>
      <c r="BFV29" s="43"/>
      <c r="BFY29" s="15"/>
      <c r="BFZ29" s="15"/>
      <c r="BGA29" s="38"/>
      <c r="BGB29" s="38"/>
      <c r="BGE29" s="38"/>
      <c r="BGF29" s="40"/>
      <c r="BGG29" s="41"/>
      <c r="BGH29" s="100"/>
      <c r="BGI29" s="41"/>
      <c r="BGQ29" s="43"/>
      <c r="BGT29" s="15"/>
      <c r="BGU29" s="15"/>
      <c r="BGV29" s="38"/>
      <c r="BGW29" s="38"/>
      <c r="BGZ29" s="38"/>
      <c r="BHA29" s="40"/>
      <c r="BHB29" s="41"/>
      <c r="BHC29" s="100"/>
      <c r="BHD29" s="41"/>
      <c r="BHL29" s="43"/>
      <c r="BHO29" s="15"/>
      <c r="BHP29" s="15"/>
      <c r="BHQ29" s="38"/>
      <c r="BHR29" s="38"/>
      <c r="BHU29" s="38"/>
      <c r="BHV29" s="40"/>
      <c r="BHW29" s="41"/>
      <c r="BHX29" s="100"/>
      <c r="BHY29" s="41"/>
      <c r="BIG29" s="43"/>
      <c r="BIJ29" s="15"/>
      <c r="BIK29" s="15"/>
      <c r="BIL29" s="38"/>
      <c r="BIM29" s="38"/>
      <c r="BIP29" s="38"/>
      <c r="BIQ29" s="40"/>
      <c r="BIR29" s="41"/>
      <c r="BIS29" s="100"/>
      <c r="BIT29" s="41"/>
      <c r="BJB29" s="43"/>
      <c r="BJE29" s="15"/>
      <c r="BJF29" s="15"/>
      <c r="BJG29" s="38"/>
      <c r="BJH29" s="38"/>
      <c r="BJK29" s="38"/>
      <c r="BJL29" s="40"/>
      <c r="BJM29" s="41"/>
      <c r="BJN29" s="100"/>
      <c r="BJO29" s="41"/>
      <c r="BJW29" s="43"/>
      <c r="BJZ29" s="15"/>
      <c r="BKA29" s="15"/>
      <c r="BKB29" s="38"/>
      <c r="BKC29" s="38"/>
      <c r="BKF29" s="38"/>
      <c r="BKG29" s="40"/>
      <c r="BKH29" s="41"/>
      <c r="BKI29" s="100"/>
      <c r="BKJ29" s="41"/>
      <c r="BKR29" s="43"/>
      <c r="BKU29" s="15"/>
      <c r="BKV29" s="15"/>
      <c r="BKW29" s="38"/>
      <c r="BKX29" s="38"/>
      <c r="BLA29" s="38"/>
      <c r="BLB29" s="40"/>
      <c r="BLC29" s="41"/>
      <c r="BLD29" s="100"/>
      <c r="BLE29" s="41"/>
      <c r="BLM29" s="43"/>
      <c r="BLP29" s="15"/>
      <c r="BLQ29" s="15"/>
      <c r="BLR29" s="38"/>
      <c r="BLS29" s="38"/>
      <c r="BLV29" s="38"/>
      <c r="BLW29" s="40"/>
      <c r="BLX29" s="41"/>
      <c r="BLY29" s="100"/>
      <c r="BLZ29" s="41"/>
      <c r="BMH29" s="43"/>
      <c r="BMK29" s="15"/>
      <c r="BML29" s="15"/>
      <c r="BMM29" s="38"/>
      <c r="BMN29" s="38"/>
      <c r="BMQ29" s="38"/>
      <c r="BMR29" s="40"/>
      <c r="BMS29" s="41"/>
      <c r="BMT29" s="100"/>
      <c r="BMU29" s="41"/>
      <c r="BNC29" s="43"/>
      <c r="BNF29" s="15"/>
      <c r="BNG29" s="15"/>
      <c r="BNH29" s="38"/>
      <c r="BNI29" s="38"/>
      <c r="BNL29" s="38"/>
      <c r="BNM29" s="40"/>
      <c r="BNN29" s="41"/>
      <c r="BNO29" s="100"/>
      <c r="BNP29" s="41"/>
      <c r="BNX29" s="43"/>
      <c r="BOA29" s="15"/>
      <c r="BOB29" s="15"/>
      <c r="BOC29" s="38"/>
      <c r="BOD29" s="38"/>
      <c r="BOG29" s="38"/>
      <c r="BOH29" s="40"/>
      <c r="BOI29" s="41"/>
      <c r="BOJ29" s="100"/>
      <c r="BOK29" s="41"/>
      <c r="BOS29" s="43"/>
      <c r="BOV29" s="15"/>
      <c r="BOW29" s="15"/>
      <c r="BOX29" s="38"/>
      <c r="BOY29" s="38"/>
      <c r="BPB29" s="38"/>
      <c r="BPC29" s="40"/>
      <c r="BPD29" s="41"/>
      <c r="BPE29" s="100"/>
      <c r="BPF29" s="41"/>
      <c r="BPN29" s="43"/>
      <c r="BPQ29" s="15"/>
      <c r="BPR29" s="15"/>
      <c r="BPS29" s="38"/>
      <c r="BPT29" s="38"/>
      <c r="BPW29" s="38"/>
      <c r="BPX29" s="40"/>
      <c r="BPY29" s="41"/>
      <c r="BPZ29" s="100"/>
      <c r="BQA29" s="41"/>
      <c r="BQI29" s="43"/>
      <c r="BQL29" s="15"/>
      <c r="BQM29" s="15"/>
      <c r="BQN29" s="38"/>
      <c r="BQO29" s="38"/>
      <c r="BQR29" s="38"/>
      <c r="BQS29" s="40"/>
      <c r="BQT29" s="41"/>
      <c r="BQU29" s="100"/>
      <c r="BQV29" s="41"/>
      <c r="BRD29" s="43"/>
      <c r="BRG29" s="15"/>
      <c r="BRH29" s="15"/>
      <c r="BRI29" s="38"/>
      <c r="BRJ29" s="38"/>
      <c r="BRM29" s="38"/>
      <c r="BRN29" s="40"/>
      <c r="BRO29" s="41"/>
      <c r="BRP29" s="100"/>
      <c r="BRQ29" s="41"/>
      <c r="BRY29" s="43"/>
      <c r="BSB29" s="15"/>
      <c r="BSC29" s="15"/>
      <c r="BSD29" s="38"/>
      <c r="BSE29" s="38"/>
      <c r="BSH29" s="38"/>
      <c r="BSI29" s="40"/>
      <c r="BSJ29" s="41"/>
      <c r="BSK29" s="100"/>
      <c r="BSL29" s="41"/>
      <c r="BST29" s="43"/>
      <c r="BSW29" s="15"/>
      <c r="BSX29" s="15"/>
      <c r="BSY29" s="38"/>
      <c r="BSZ29" s="38"/>
      <c r="BTC29" s="38"/>
      <c r="BTD29" s="40"/>
      <c r="BTE29" s="41"/>
      <c r="BTF29" s="100"/>
      <c r="BTG29" s="41"/>
      <c r="BTO29" s="43"/>
      <c r="BTR29" s="15"/>
      <c r="BTS29" s="15"/>
      <c r="BTT29" s="38"/>
      <c r="BTU29" s="38"/>
      <c r="BTX29" s="38"/>
      <c r="BTY29" s="40"/>
      <c r="BTZ29" s="41"/>
      <c r="BUA29" s="100"/>
      <c r="BUB29" s="41"/>
      <c r="BUJ29" s="43"/>
      <c r="BUM29" s="15"/>
      <c r="BUN29" s="15"/>
      <c r="BUO29" s="38"/>
      <c r="BUP29" s="38"/>
      <c r="BUS29" s="38"/>
      <c r="BUT29" s="40"/>
      <c r="BUU29" s="41"/>
      <c r="BUV29" s="100"/>
      <c r="BUW29" s="41"/>
      <c r="BVE29" s="43"/>
      <c r="BVH29" s="15"/>
      <c r="BVI29" s="15"/>
      <c r="BVJ29" s="38"/>
      <c r="BVK29" s="38"/>
      <c r="BVN29" s="38"/>
      <c r="BVO29" s="40"/>
      <c r="BVP29" s="41"/>
      <c r="BVQ29" s="100"/>
      <c r="BVR29" s="41"/>
      <c r="BVZ29" s="43"/>
      <c r="BWC29" s="15"/>
      <c r="BWD29" s="15"/>
      <c r="BWE29" s="38"/>
      <c r="BWF29" s="38"/>
      <c r="BWI29" s="38"/>
      <c r="BWJ29" s="40"/>
      <c r="BWK29" s="41"/>
      <c r="BWL29" s="100"/>
      <c r="BWM29" s="41"/>
      <c r="BWU29" s="43"/>
      <c r="BWX29" s="15"/>
      <c r="BWY29" s="15"/>
      <c r="BWZ29" s="38"/>
      <c r="BXA29" s="38"/>
      <c r="BXD29" s="38"/>
      <c r="BXE29" s="40"/>
      <c r="BXF29" s="41"/>
      <c r="BXG29" s="100"/>
      <c r="BXH29" s="41"/>
      <c r="BXP29" s="43"/>
      <c r="BXS29" s="15"/>
      <c r="BXT29" s="15"/>
      <c r="BXU29" s="38"/>
      <c r="BXV29" s="38"/>
      <c r="BXY29" s="38"/>
      <c r="BXZ29" s="40"/>
      <c r="BYA29" s="41"/>
      <c r="BYB29" s="100"/>
      <c r="BYC29" s="41"/>
      <c r="BYK29" s="43"/>
      <c r="BYN29" s="15"/>
      <c r="BYO29" s="15"/>
      <c r="BYP29" s="38"/>
      <c r="BYQ29" s="38"/>
      <c r="BYT29" s="38"/>
      <c r="BYU29" s="40"/>
      <c r="BYV29" s="41"/>
      <c r="BYW29" s="100"/>
      <c r="BYX29" s="41"/>
      <c r="BZF29" s="43"/>
      <c r="BZI29" s="15"/>
      <c r="BZJ29" s="15"/>
      <c r="BZK29" s="38"/>
      <c r="BZL29" s="38"/>
      <c r="BZO29" s="38"/>
      <c r="BZP29" s="40"/>
      <c r="BZQ29" s="41"/>
      <c r="BZR29" s="100"/>
      <c r="BZS29" s="41"/>
      <c r="CAA29" s="43"/>
      <c r="CAD29" s="15"/>
      <c r="CAE29" s="15"/>
      <c r="CAF29" s="38"/>
      <c r="CAG29" s="38"/>
      <c r="CAJ29" s="38"/>
      <c r="CAK29" s="40"/>
      <c r="CAL29" s="41"/>
      <c r="CAM29" s="100"/>
      <c r="CAN29" s="41"/>
      <c r="CAV29" s="43"/>
      <c r="CAY29" s="15"/>
      <c r="CAZ29" s="15"/>
      <c r="CBA29" s="38"/>
      <c r="CBB29" s="38"/>
      <c r="CBE29" s="38"/>
      <c r="CBF29" s="40"/>
      <c r="CBG29" s="41"/>
      <c r="CBH29" s="100"/>
      <c r="CBI29" s="41"/>
      <c r="CBQ29" s="43"/>
      <c r="CBT29" s="15"/>
      <c r="CBU29" s="15"/>
      <c r="CBV29" s="38"/>
      <c r="CBW29" s="38"/>
      <c r="CBZ29" s="38"/>
      <c r="CCA29" s="40"/>
      <c r="CCB29" s="41"/>
      <c r="CCC29" s="100"/>
      <c r="CCD29" s="41"/>
      <c r="CCL29" s="43"/>
      <c r="CCO29" s="15"/>
      <c r="CCP29" s="15"/>
      <c r="CCQ29" s="38"/>
      <c r="CCR29" s="38"/>
      <c r="CCU29" s="38"/>
      <c r="CCV29" s="40"/>
      <c r="CCW29" s="41"/>
      <c r="CCX29" s="100"/>
      <c r="CCY29" s="41"/>
      <c r="CDG29" s="43"/>
      <c r="CDJ29" s="15"/>
      <c r="CDK29" s="15"/>
      <c r="CDL29" s="38"/>
      <c r="CDM29" s="38"/>
      <c r="CDP29" s="38"/>
      <c r="CDQ29" s="40"/>
      <c r="CDR29" s="41"/>
      <c r="CDS29" s="100"/>
      <c r="CDT29" s="41"/>
      <c r="CEB29" s="43"/>
      <c r="CEE29" s="15"/>
      <c r="CEF29" s="15"/>
      <c r="CEG29" s="38"/>
      <c r="CEH29" s="38"/>
      <c r="CEK29" s="38"/>
      <c r="CEL29" s="40"/>
      <c r="CEM29" s="41"/>
      <c r="CEN29" s="100"/>
      <c r="CEO29" s="41"/>
      <c r="CEW29" s="43"/>
      <c r="CEZ29" s="15"/>
      <c r="CFA29" s="15"/>
      <c r="CFB29" s="38"/>
      <c r="CFC29" s="38"/>
      <c r="CFF29" s="38"/>
      <c r="CFG29" s="40"/>
      <c r="CFH29" s="41"/>
      <c r="CFI29" s="100"/>
      <c r="CFJ29" s="41"/>
      <c r="CFR29" s="43"/>
      <c r="CFU29" s="15"/>
      <c r="CFV29" s="15"/>
      <c r="CFW29" s="38"/>
      <c r="CFX29" s="38"/>
      <c r="CGA29" s="38"/>
      <c r="CGB29" s="40"/>
      <c r="CGC29" s="41"/>
      <c r="CGD29" s="100"/>
      <c r="CGE29" s="41"/>
      <c r="CGM29" s="43"/>
      <c r="CGP29" s="15"/>
      <c r="CGQ29" s="15"/>
      <c r="CGR29" s="38"/>
      <c r="CGS29" s="38"/>
      <c r="CGV29" s="38"/>
      <c r="CGW29" s="40"/>
      <c r="CGX29" s="41"/>
      <c r="CGY29" s="100"/>
      <c r="CGZ29" s="41"/>
      <c r="CHH29" s="43"/>
      <c r="CHK29" s="15"/>
      <c r="CHL29" s="15"/>
      <c r="CHM29" s="38"/>
      <c r="CHN29" s="38"/>
      <c r="CHQ29" s="38"/>
      <c r="CHR29" s="40"/>
      <c r="CHS29" s="41"/>
      <c r="CHT29" s="100"/>
      <c r="CHU29" s="41"/>
      <c r="CIC29" s="43"/>
      <c r="CIF29" s="15"/>
      <c r="CIG29" s="15"/>
      <c r="CIH29" s="38"/>
      <c r="CII29" s="38"/>
      <c r="CIL29" s="38"/>
      <c r="CIM29" s="40"/>
      <c r="CIN29" s="41"/>
      <c r="CIO29" s="100"/>
      <c r="CIP29" s="41"/>
      <c r="CIX29" s="43"/>
      <c r="CJA29" s="15"/>
      <c r="CJB29" s="15"/>
      <c r="CJC29" s="38"/>
      <c r="CJD29" s="38"/>
      <c r="CJG29" s="38"/>
      <c r="CJH29" s="40"/>
      <c r="CJI29" s="41"/>
      <c r="CJJ29" s="100"/>
      <c r="CJK29" s="41"/>
      <c r="CJS29" s="43"/>
      <c r="CJV29" s="15"/>
      <c r="CJW29" s="15"/>
      <c r="CJX29" s="38"/>
      <c r="CJY29" s="38"/>
      <c r="CKB29" s="38"/>
      <c r="CKC29" s="40"/>
      <c r="CKD29" s="41"/>
      <c r="CKE29" s="100"/>
      <c r="CKF29" s="41"/>
      <c r="CKN29" s="43"/>
      <c r="CKQ29" s="15"/>
      <c r="CKR29" s="15"/>
      <c r="CKS29" s="38"/>
      <c r="CKT29" s="38"/>
      <c r="CKW29" s="38"/>
      <c r="CKX29" s="40"/>
      <c r="CKY29" s="41"/>
      <c r="CKZ29" s="100"/>
      <c r="CLA29" s="41"/>
      <c r="CLI29" s="43"/>
      <c r="CLL29" s="15"/>
      <c r="CLM29" s="15"/>
      <c r="CLN29" s="38"/>
      <c r="CLO29" s="38"/>
      <c r="CLR29" s="38"/>
      <c r="CLS29" s="40"/>
      <c r="CLT29" s="41"/>
      <c r="CLU29" s="100"/>
      <c r="CLV29" s="41"/>
      <c r="CMD29" s="43"/>
      <c r="CMG29" s="15"/>
      <c r="CMH29" s="15"/>
      <c r="CMI29" s="38"/>
      <c r="CMJ29" s="38"/>
      <c r="CMM29" s="38"/>
      <c r="CMN29" s="40"/>
      <c r="CMO29" s="41"/>
      <c r="CMP29" s="100"/>
      <c r="CMQ29" s="41"/>
      <c r="CMY29" s="43"/>
      <c r="CNB29" s="15"/>
      <c r="CNC29" s="15"/>
      <c r="CND29" s="38"/>
      <c r="CNE29" s="38"/>
      <c r="CNH29" s="38"/>
      <c r="CNI29" s="40"/>
      <c r="CNJ29" s="41"/>
      <c r="CNK29" s="100"/>
      <c r="CNL29" s="41"/>
      <c r="CNT29" s="43"/>
      <c r="CNW29" s="15"/>
      <c r="CNX29" s="15"/>
      <c r="CNY29" s="38"/>
      <c r="CNZ29" s="38"/>
      <c r="COC29" s="38"/>
      <c r="COD29" s="40"/>
      <c r="COE29" s="41"/>
      <c r="COF29" s="100"/>
      <c r="COG29" s="41"/>
      <c r="COO29" s="43"/>
      <c r="COR29" s="15"/>
      <c r="COS29" s="15"/>
      <c r="COT29" s="38"/>
      <c r="COU29" s="38"/>
      <c r="COX29" s="38"/>
      <c r="COY29" s="40"/>
      <c r="COZ29" s="41"/>
      <c r="CPA29" s="100"/>
      <c r="CPB29" s="41"/>
      <c r="CPJ29" s="43"/>
      <c r="CPM29" s="15"/>
      <c r="CPN29" s="15"/>
      <c r="CPO29" s="38"/>
      <c r="CPP29" s="38"/>
      <c r="CPS29" s="38"/>
      <c r="CPT29" s="40"/>
      <c r="CPU29" s="41"/>
      <c r="CPV29" s="100"/>
      <c r="CPW29" s="41"/>
      <c r="CQE29" s="43"/>
      <c r="CQH29" s="15"/>
      <c r="CQI29" s="15"/>
      <c r="CQJ29" s="38"/>
      <c r="CQK29" s="38"/>
      <c r="CQN29" s="38"/>
      <c r="CQO29" s="40"/>
      <c r="CQP29" s="41"/>
      <c r="CQQ29" s="100"/>
      <c r="CQR29" s="41"/>
      <c r="CQZ29" s="43"/>
      <c r="CRC29" s="15"/>
      <c r="CRD29" s="15"/>
      <c r="CRE29" s="38"/>
      <c r="CRF29" s="38"/>
      <c r="CRI29" s="38"/>
      <c r="CRJ29" s="40"/>
      <c r="CRK29" s="41"/>
      <c r="CRL29" s="100"/>
      <c r="CRM29" s="41"/>
      <c r="CRU29" s="43"/>
      <c r="CRX29" s="15"/>
      <c r="CRY29" s="15"/>
      <c r="CRZ29" s="38"/>
      <c r="CSA29" s="38"/>
      <c r="CSD29" s="38"/>
      <c r="CSE29" s="40"/>
      <c r="CSF29" s="41"/>
      <c r="CSG29" s="100"/>
      <c r="CSH29" s="41"/>
      <c r="CSP29" s="43"/>
      <c r="CSS29" s="15"/>
      <c r="CST29" s="15"/>
      <c r="CSU29" s="38"/>
      <c r="CSV29" s="38"/>
      <c r="CSY29" s="38"/>
      <c r="CSZ29" s="40"/>
      <c r="CTA29" s="41"/>
      <c r="CTB29" s="100"/>
      <c r="CTC29" s="41"/>
      <c r="CTK29" s="43"/>
      <c r="CTN29" s="15"/>
      <c r="CTO29" s="15"/>
      <c r="CTP29" s="38"/>
      <c r="CTQ29" s="38"/>
      <c r="CTT29" s="38"/>
      <c r="CTU29" s="40"/>
      <c r="CTV29" s="41"/>
      <c r="CTW29" s="100"/>
      <c r="CTX29" s="41"/>
      <c r="CUF29" s="43"/>
      <c r="CUI29" s="15"/>
      <c r="CUJ29" s="15"/>
      <c r="CUK29" s="38"/>
      <c r="CUL29" s="38"/>
      <c r="CUO29" s="38"/>
      <c r="CUP29" s="40"/>
      <c r="CUQ29" s="41"/>
      <c r="CUR29" s="100"/>
      <c r="CUS29" s="41"/>
      <c r="CVA29" s="43"/>
      <c r="CVD29" s="15"/>
      <c r="CVE29" s="15"/>
      <c r="CVF29" s="38"/>
      <c r="CVG29" s="38"/>
      <c r="CVJ29" s="38"/>
      <c r="CVK29" s="40"/>
      <c r="CVL29" s="41"/>
      <c r="CVM29" s="100"/>
      <c r="CVN29" s="41"/>
      <c r="CVV29" s="43"/>
      <c r="CVY29" s="15"/>
      <c r="CVZ29" s="15"/>
      <c r="CWA29" s="38"/>
      <c r="CWB29" s="38"/>
      <c r="CWE29" s="38"/>
      <c r="CWF29" s="40"/>
      <c r="CWG29" s="41"/>
      <c r="CWH29" s="100"/>
      <c r="CWI29" s="41"/>
      <c r="CWQ29" s="43"/>
      <c r="CWT29" s="15"/>
      <c r="CWU29" s="15"/>
      <c r="CWV29" s="38"/>
      <c r="CWW29" s="38"/>
      <c r="CWZ29" s="38"/>
      <c r="CXA29" s="40"/>
      <c r="CXB29" s="41"/>
      <c r="CXC29" s="100"/>
      <c r="CXD29" s="41"/>
      <c r="CXL29" s="43"/>
      <c r="CXO29" s="15"/>
      <c r="CXP29" s="15"/>
      <c r="CXQ29" s="38"/>
      <c r="CXR29" s="38"/>
      <c r="CXU29" s="38"/>
      <c r="CXV29" s="40"/>
      <c r="CXW29" s="41"/>
      <c r="CXX29" s="100"/>
      <c r="CXY29" s="41"/>
      <c r="CYG29" s="43"/>
      <c r="CYJ29" s="15"/>
      <c r="CYK29" s="15"/>
      <c r="CYL29" s="38"/>
      <c r="CYM29" s="38"/>
      <c r="CYP29" s="38"/>
      <c r="CYQ29" s="40"/>
      <c r="CYR29" s="41"/>
      <c r="CYS29" s="100"/>
      <c r="CYT29" s="41"/>
      <c r="CZB29" s="43"/>
      <c r="CZE29" s="15"/>
      <c r="CZF29" s="15"/>
      <c r="CZG29" s="38"/>
      <c r="CZH29" s="38"/>
      <c r="CZK29" s="38"/>
      <c r="CZL29" s="40"/>
      <c r="CZM29" s="41"/>
      <c r="CZN29" s="100"/>
      <c r="CZO29" s="41"/>
      <c r="CZW29" s="43"/>
      <c r="CZZ29" s="15"/>
      <c r="DAA29" s="15"/>
      <c r="DAB29" s="38"/>
      <c r="DAC29" s="38"/>
      <c r="DAF29" s="38"/>
      <c r="DAG29" s="40"/>
      <c r="DAH29" s="41"/>
      <c r="DAI29" s="100"/>
      <c r="DAJ29" s="41"/>
      <c r="DAR29" s="43"/>
      <c r="DAU29" s="15"/>
      <c r="DAV29" s="15"/>
      <c r="DAW29" s="38"/>
      <c r="DAX29" s="38"/>
      <c r="DBA29" s="38"/>
      <c r="DBB29" s="40"/>
      <c r="DBC29" s="41"/>
      <c r="DBD29" s="100"/>
      <c r="DBE29" s="41"/>
      <c r="DBM29" s="43"/>
      <c r="DBP29" s="15"/>
      <c r="DBQ29" s="15"/>
      <c r="DBR29" s="38"/>
      <c r="DBS29" s="38"/>
      <c r="DBV29" s="38"/>
      <c r="DBW29" s="40"/>
      <c r="DBX29" s="41"/>
      <c r="DBY29" s="100"/>
      <c r="DBZ29" s="41"/>
      <c r="DCH29" s="43"/>
      <c r="DCK29" s="15"/>
      <c r="DCL29" s="15"/>
      <c r="DCM29" s="38"/>
      <c r="DCN29" s="38"/>
      <c r="DCQ29" s="38"/>
      <c r="DCR29" s="40"/>
      <c r="DCS29" s="41"/>
      <c r="DCT29" s="100"/>
      <c r="DCU29" s="41"/>
      <c r="DDC29" s="43"/>
      <c r="DDF29" s="15"/>
      <c r="DDG29" s="15"/>
      <c r="DDH29" s="38"/>
      <c r="DDI29" s="38"/>
      <c r="DDL29" s="38"/>
      <c r="DDM29" s="40"/>
      <c r="DDN29" s="41"/>
      <c r="DDO29" s="100"/>
      <c r="DDP29" s="41"/>
      <c r="DDX29" s="43"/>
      <c r="DEA29" s="15"/>
      <c r="DEB29" s="15"/>
      <c r="DEC29" s="38"/>
      <c r="DED29" s="38"/>
      <c r="DEG29" s="38"/>
      <c r="DEH29" s="40"/>
      <c r="DEI29" s="41"/>
      <c r="DEJ29" s="100"/>
      <c r="DEK29" s="41"/>
      <c r="DES29" s="43"/>
      <c r="DEV29" s="15"/>
      <c r="DEW29" s="15"/>
      <c r="DEX29" s="38"/>
      <c r="DEY29" s="38"/>
      <c r="DFB29" s="38"/>
      <c r="DFC29" s="40"/>
      <c r="DFD29" s="41"/>
      <c r="DFE29" s="100"/>
      <c r="DFF29" s="41"/>
      <c r="DFN29" s="43"/>
      <c r="DFQ29" s="15"/>
      <c r="DFR29" s="15"/>
      <c r="DFS29" s="38"/>
      <c r="DFT29" s="38"/>
      <c r="DFW29" s="38"/>
      <c r="DFX29" s="40"/>
      <c r="DFY29" s="41"/>
      <c r="DFZ29" s="100"/>
      <c r="DGA29" s="41"/>
      <c r="DGI29" s="43"/>
      <c r="DGL29" s="15"/>
      <c r="DGM29" s="15"/>
      <c r="DGN29" s="38"/>
      <c r="DGO29" s="38"/>
      <c r="DGR29" s="38"/>
      <c r="DGS29" s="40"/>
      <c r="DGT29" s="41"/>
      <c r="DGU29" s="100"/>
      <c r="DGV29" s="41"/>
      <c r="DHD29" s="43"/>
      <c r="DHG29" s="15"/>
      <c r="DHH29" s="15"/>
      <c r="DHI29" s="38"/>
      <c r="DHJ29" s="38"/>
      <c r="DHM29" s="38"/>
      <c r="DHN29" s="40"/>
      <c r="DHO29" s="41"/>
      <c r="DHP29" s="100"/>
      <c r="DHQ29" s="41"/>
      <c r="DHY29" s="43"/>
      <c r="DIB29" s="15"/>
      <c r="DIC29" s="15"/>
      <c r="DID29" s="38"/>
      <c r="DIE29" s="38"/>
      <c r="DIH29" s="38"/>
      <c r="DII29" s="40"/>
      <c r="DIJ29" s="41"/>
      <c r="DIK29" s="100"/>
      <c r="DIL29" s="41"/>
      <c r="DIT29" s="43"/>
      <c r="DIW29" s="15"/>
      <c r="DIX29" s="15"/>
      <c r="DIY29" s="38"/>
      <c r="DIZ29" s="38"/>
      <c r="DJC29" s="38"/>
      <c r="DJD29" s="40"/>
      <c r="DJE29" s="41"/>
      <c r="DJF29" s="100"/>
      <c r="DJG29" s="41"/>
      <c r="DJO29" s="43"/>
      <c r="DJR29" s="15"/>
      <c r="DJS29" s="15"/>
      <c r="DJT29" s="38"/>
      <c r="DJU29" s="38"/>
      <c r="DJX29" s="38"/>
      <c r="DJY29" s="40"/>
      <c r="DJZ29" s="41"/>
      <c r="DKA29" s="100"/>
      <c r="DKB29" s="41"/>
      <c r="DKJ29" s="43"/>
      <c r="DKM29" s="15"/>
      <c r="DKN29" s="15"/>
      <c r="DKO29" s="38"/>
      <c r="DKP29" s="38"/>
      <c r="DKS29" s="38"/>
      <c r="DKT29" s="40"/>
      <c r="DKU29" s="41"/>
      <c r="DKV29" s="100"/>
      <c r="DKW29" s="41"/>
      <c r="DLE29" s="43"/>
      <c r="DLH29" s="15"/>
      <c r="DLI29" s="15"/>
      <c r="DLJ29" s="38"/>
      <c r="DLK29" s="38"/>
      <c r="DLN29" s="38"/>
      <c r="DLO29" s="40"/>
      <c r="DLP29" s="41"/>
      <c r="DLQ29" s="100"/>
      <c r="DLR29" s="41"/>
      <c r="DLZ29" s="43"/>
      <c r="DMC29" s="15"/>
      <c r="DMD29" s="15"/>
      <c r="DME29" s="38"/>
      <c r="DMF29" s="38"/>
      <c r="DMI29" s="38"/>
      <c r="DMJ29" s="40"/>
      <c r="DMK29" s="41"/>
      <c r="DML29" s="100"/>
      <c r="DMM29" s="41"/>
      <c r="DMU29" s="43"/>
      <c r="DMX29" s="15"/>
      <c r="DMY29" s="15"/>
      <c r="DMZ29" s="38"/>
      <c r="DNA29" s="38"/>
      <c r="DND29" s="38"/>
      <c r="DNE29" s="40"/>
      <c r="DNF29" s="41"/>
      <c r="DNG29" s="100"/>
      <c r="DNH29" s="41"/>
      <c r="DNP29" s="43"/>
      <c r="DNS29" s="15"/>
      <c r="DNT29" s="15"/>
      <c r="DNU29" s="38"/>
      <c r="DNV29" s="38"/>
      <c r="DNY29" s="38"/>
      <c r="DNZ29" s="40"/>
      <c r="DOA29" s="41"/>
      <c r="DOB29" s="100"/>
      <c r="DOC29" s="41"/>
      <c r="DOK29" s="43"/>
      <c r="DON29" s="15"/>
      <c r="DOO29" s="15"/>
      <c r="DOP29" s="38"/>
      <c r="DOQ29" s="38"/>
      <c r="DOT29" s="38"/>
      <c r="DOU29" s="40"/>
      <c r="DOV29" s="41"/>
      <c r="DOW29" s="100"/>
      <c r="DOX29" s="41"/>
      <c r="DPF29" s="43"/>
      <c r="DPI29" s="15"/>
      <c r="DPJ29" s="15"/>
      <c r="DPK29" s="38"/>
      <c r="DPL29" s="38"/>
      <c r="DPO29" s="38"/>
      <c r="DPP29" s="40"/>
      <c r="DPQ29" s="41"/>
      <c r="DPR29" s="100"/>
      <c r="DPS29" s="41"/>
      <c r="DQA29" s="43"/>
      <c r="DQD29" s="15"/>
      <c r="DQE29" s="15"/>
      <c r="DQF29" s="38"/>
      <c r="DQG29" s="38"/>
      <c r="DQJ29" s="38"/>
      <c r="DQK29" s="40"/>
      <c r="DQL29" s="41"/>
      <c r="DQM29" s="100"/>
      <c r="DQN29" s="41"/>
      <c r="DQV29" s="43"/>
      <c r="DQY29" s="15"/>
      <c r="DQZ29" s="15"/>
      <c r="DRA29" s="38"/>
      <c r="DRB29" s="38"/>
      <c r="DRE29" s="38"/>
      <c r="DRF29" s="40"/>
      <c r="DRG29" s="41"/>
      <c r="DRH29" s="100"/>
      <c r="DRI29" s="41"/>
      <c r="DRQ29" s="43"/>
      <c r="DRT29" s="15"/>
      <c r="DRU29" s="15"/>
      <c r="DRV29" s="38"/>
      <c r="DRW29" s="38"/>
      <c r="DRZ29" s="38"/>
      <c r="DSA29" s="40"/>
      <c r="DSB29" s="41"/>
      <c r="DSC29" s="100"/>
      <c r="DSD29" s="41"/>
      <c r="DSL29" s="43"/>
      <c r="DSO29" s="15"/>
      <c r="DSP29" s="15"/>
      <c r="DSQ29" s="38"/>
      <c r="DSR29" s="38"/>
      <c r="DSU29" s="38"/>
      <c r="DSV29" s="40"/>
      <c r="DSW29" s="41"/>
      <c r="DSX29" s="100"/>
      <c r="DSY29" s="41"/>
      <c r="DTG29" s="43"/>
      <c r="DTJ29" s="15"/>
      <c r="DTK29" s="15"/>
      <c r="DTL29" s="38"/>
      <c r="DTM29" s="38"/>
      <c r="DTP29" s="38"/>
      <c r="DTQ29" s="40"/>
      <c r="DTR29" s="41"/>
      <c r="DTS29" s="100"/>
      <c r="DTT29" s="41"/>
      <c r="DUB29" s="43"/>
      <c r="DUE29" s="15"/>
      <c r="DUF29" s="15"/>
      <c r="DUG29" s="38"/>
      <c r="DUH29" s="38"/>
      <c r="DUK29" s="38"/>
      <c r="DUL29" s="40"/>
      <c r="DUM29" s="41"/>
      <c r="DUN29" s="100"/>
      <c r="DUO29" s="41"/>
      <c r="DUW29" s="43"/>
      <c r="DUZ29" s="15"/>
      <c r="DVA29" s="15"/>
      <c r="DVB29" s="38"/>
      <c r="DVC29" s="38"/>
      <c r="DVF29" s="38"/>
      <c r="DVG29" s="40"/>
      <c r="DVH29" s="41"/>
      <c r="DVI29" s="100"/>
      <c r="DVJ29" s="41"/>
      <c r="DVR29" s="43"/>
      <c r="DVU29" s="15"/>
      <c r="DVV29" s="15"/>
      <c r="DVW29" s="38"/>
      <c r="DVX29" s="38"/>
      <c r="DWA29" s="38"/>
      <c r="DWB29" s="40"/>
      <c r="DWC29" s="41"/>
      <c r="DWD29" s="100"/>
      <c r="DWE29" s="41"/>
      <c r="DWM29" s="43"/>
      <c r="DWP29" s="15"/>
      <c r="DWQ29" s="15"/>
      <c r="DWR29" s="38"/>
      <c r="DWS29" s="38"/>
      <c r="DWV29" s="38"/>
      <c r="DWW29" s="40"/>
      <c r="DWX29" s="41"/>
      <c r="DWY29" s="100"/>
      <c r="DWZ29" s="41"/>
      <c r="DXH29" s="43"/>
      <c r="DXK29" s="15"/>
      <c r="DXL29" s="15"/>
      <c r="DXM29" s="38"/>
      <c r="DXN29" s="38"/>
      <c r="DXQ29" s="38"/>
      <c r="DXR29" s="40"/>
      <c r="DXS29" s="41"/>
      <c r="DXT29" s="100"/>
      <c r="DXU29" s="41"/>
      <c r="DYC29" s="43"/>
      <c r="DYF29" s="15"/>
      <c r="DYG29" s="15"/>
      <c r="DYH29" s="38"/>
      <c r="DYI29" s="38"/>
      <c r="DYL29" s="38"/>
      <c r="DYM29" s="40"/>
      <c r="DYN29" s="41"/>
      <c r="DYO29" s="100"/>
      <c r="DYP29" s="41"/>
      <c r="DYX29" s="43"/>
      <c r="DZA29" s="15"/>
      <c r="DZB29" s="15"/>
      <c r="DZC29" s="38"/>
      <c r="DZD29" s="38"/>
      <c r="DZG29" s="38"/>
      <c r="DZH29" s="40"/>
      <c r="DZI29" s="41"/>
      <c r="DZJ29" s="100"/>
      <c r="DZK29" s="41"/>
      <c r="DZS29" s="43"/>
      <c r="DZV29" s="15"/>
      <c r="DZW29" s="15"/>
      <c r="DZX29" s="38"/>
      <c r="DZY29" s="38"/>
      <c r="EAB29" s="38"/>
      <c r="EAC29" s="40"/>
      <c r="EAD29" s="41"/>
      <c r="EAE29" s="100"/>
      <c r="EAF29" s="41"/>
      <c r="EAN29" s="43"/>
      <c r="EAQ29" s="15"/>
      <c r="EAR29" s="15"/>
      <c r="EAS29" s="38"/>
      <c r="EAT29" s="38"/>
      <c r="EAW29" s="38"/>
      <c r="EAX29" s="40"/>
      <c r="EAY29" s="41"/>
      <c r="EAZ29" s="100"/>
      <c r="EBA29" s="41"/>
      <c r="EBI29" s="43"/>
      <c r="EBL29" s="15"/>
      <c r="EBM29" s="15"/>
      <c r="EBN29" s="38"/>
      <c r="EBO29" s="38"/>
      <c r="EBR29" s="38"/>
      <c r="EBS29" s="40"/>
      <c r="EBT29" s="41"/>
      <c r="EBU29" s="100"/>
      <c r="EBV29" s="41"/>
      <c r="ECD29" s="43"/>
      <c r="ECG29" s="15"/>
      <c r="ECH29" s="15"/>
      <c r="ECI29" s="38"/>
      <c r="ECJ29" s="38"/>
      <c r="ECM29" s="38"/>
      <c r="ECN29" s="40"/>
      <c r="ECO29" s="41"/>
      <c r="ECP29" s="100"/>
      <c r="ECQ29" s="41"/>
      <c r="ECY29" s="43"/>
      <c r="EDB29" s="15"/>
      <c r="EDC29" s="15"/>
      <c r="EDD29" s="38"/>
      <c r="EDE29" s="38"/>
      <c r="EDH29" s="38"/>
      <c r="EDI29" s="40"/>
      <c r="EDJ29" s="41"/>
      <c r="EDK29" s="100"/>
      <c r="EDL29" s="41"/>
      <c r="EDT29" s="43"/>
      <c r="EDW29" s="15"/>
      <c r="EDX29" s="15"/>
      <c r="EDY29" s="38"/>
      <c r="EDZ29" s="38"/>
      <c r="EEC29" s="38"/>
      <c r="EED29" s="40"/>
      <c r="EEE29" s="41"/>
      <c r="EEF29" s="100"/>
      <c r="EEG29" s="41"/>
      <c r="EEO29" s="43"/>
      <c r="EER29" s="15"/>
      <c r="EES29" s="15"/>
      <c r="EET29" s="38"/>
      <c r="EEU29" s="38"/>
      <c r="EEX29" s="38"/>
      <c r="EEY29" s="40"/>
      <c r="EEZ29" s="41"/>
      <c r="EFA29" s="100"/>
      <c r="EFB29" s="41"/>
      <c r="EFJ29" s="43"/>
      <c r="EFM29" s="15"/>
      <c r="EFN29" s="15"/>
      <c r="EFO29" s="38"/>
      <c r="EFP29" s="38"/>
      <c r="EFS29" s="38"/>
      <c r="EFT29" s="40"/>
      <c r="EFU29" s="41"/>
      <c r="EFV29" s="100"/>
      <c r="EFW29" s="41"/>
      <c r="EGE29" s="43"/>
      <c r="EGH29" s="15"/>
      <c r="EGI29" s="15"/>
      <c r="EGJ29" s="38"/>
      <c r="EGK29" s="38"/>
      <c r="EGN29" s="38"/>
      <c r="EGO29" s="40"/>
      <c r="EGP29" s="41"/>
      <c r="EGQ29" s="100"/>
      <c r="EGR29" s="41"/>
      <c r="EGZ29" s="43"/>
      <c r="EHC29" s="15"/>
      <c r="EHD29" s="15"/>
      <c r="EHE29" s="38"/>
      <c r="EHF29" s="38"/>
      <c r="EHI29" s="38"/>
      <c r="EHJ29" s="40"/>
      <c r="EHK29" s="41"/>
      <c r="EHL29" s="100"/>
      <c r="EHM29" s="41"/>
      <c r="EHU29" s="43"/>
      <c r="EHX29" s="15"/>
      <c r="EHY29" s="15"/>
      <c r="EHZ29" s="38"/>
      <c r="EIA29" s="38"/>
      <c r="EID29" s="38"/>
      <c r="EIE29" s="40"/>
      <c r="EIF29" s="41"/>
      <c r="EIG29" s="100"/>
      <c r="EIH29" s="41"/>
      <c r="EIP29" s="43"/>
      <c r="EIS29" s="15"/>
      <c r="EIT29" s="15"/>
      <c r="EIU29" s="38"/>
      <c r="EIV29" s="38"/>
      <c r="EIY29" s="38"/>
      <c r="EIZ29" s="40"/>
      <c r="EJA29" s="41"/>
      <c r="EJB29" s="100"/>
      <c r="EJC29" s="41"/>
      <c r="EJK29" s="43"/>
      <c r="EJN29" s="15"/>
      <c r="EJO29" s="15"/>
      <c r="EJP29" s="38"/>
      <c r="EJQ29" s="38"/>
      <c r="EJT29" s="38"/>
      <c r="EJU29" s="40"/>
      <c r="EJV29" s="41"/>
      <c r="EJW29" s="100"/>
      <c r="EJX29" s="41"/>
      <c r="EKF29" s="43"/>
      <c r="EKI29" s="15"/>
      <c r="EKJ29" s="15"/>
      <c r="EKK29" s="38"/>
      <c r="EKL29" s="38"/>
      <c r="EKO29" s="38"/>
      <c r="EKP29" s="40"/>
      <c r="EKQ29" s="41"/>
      <c r="EKR29" s="100"/>
      <c r="EKS29" s="41"/>
      <c r="ELA29" s="43"/>
      <c r="ELD29" s="15"/>
      <c r="ELE29" s="15"/>
      <c r="ELF29" s="38"/>
      <c r="ELG29" s="38"/>
      <c r="ELJ29" s="38"/>
      <c r="ELK29" s="40"/>
      <c r="ELL29" s="41"/>
      <c r="ELM29" s="100"/>
      <c r="ELN29" s="41"/>
      <c r="ELV29" s="43"/>
      <c r="ELY29" s="15"/>
      <c r="ELZ29" s="15"/>
      <c r="EMA29" s="38"/>
      <c r="EMB29" s="38"/>
      <c r="EME29" s="38"/>
      <c r="EMF29" s="40"/>
      <c r="EMG29" s="41"/>
      <c r="EMH29" s="100"/>
      <c r="EMI29" s="41"/>
      <c r="EMQ29" s="43"/>
      <c r="EMT29" s="15"/>
      <c r="EMU29" s="15"/>
      <c r="EMV29" s="38"/>
      <c r="EMW29" s="38"/>
      <c r="EMZ29" s="38"/>
      <c r="ENA29" s="40"/>
      <c r="ENB29" s="41"/>
      <c r="ENC29" s="100"/>
      <c r="END29" s="41"/>
      <c r="ENL29" s="43"/>
      <c r="ENO29" s="15"/>
      <c r="ENP29" s="15"/>
      <c r="ENQ29" s="38"/>
      <c r="ENR29" s="38"/>
      <c r="ENU29" s="38"/>
      <c r="ENV29" s="40"/>
      <c r="ENW29" s="41"/>
      <c r="ENX29" s="100"/>
      <c r="ENY29" s="41"/>
      <c r="EOG29" s="43"/>
      <c r="EOJ29" s="15"/>
      <c r="EOK29" s="15"/>
      <c r="EOL29" s="38"/>
      <c r="EOM29" s="38"/>
      <c r="EOP29" s="38"/>
      <c r="EOQ29" s="40"/>
      <c r="EOR29" s="41"/>
      <c r="EOS29" s="100"/>
      <c r="EOT29" s="41"/>
      <c r="EPB29" s="43"/>
      <c r="EPE29" s="15"/>
      <c r="EPF29" s="15"/>
      <c r="EPG29" s="38"/>
      <c r="EPH29" s="38"/>
      <c r="EPK29" s="38"/>
      <c r="EPL29" s="40"/>
      <c r="EPM29" s="41"/>
      <c r="EPN29" s="100"/>
      <c r="EPO29" s="41"/>
      <c r="EPW29" s="43"/>
      <c r="EPZ29" s="15"/>
      <c r="EQA29" s="15"/>
      <c r="EQB29" s="38"/>
      <c r="EQC29" s="38"/>
      <c r="EQF29" s="38"/>
      <c r="EQG29" s="40"/>
      <c r="EQH29" s="41"/>
      <c r="EQI29" s="100"/>
      <c r="EQJ29" s="41"/>
      <c r="EQR29" s="43"/>
      <c r="EQU29" s="15"/>
      <c r="EQV29" s="15"/>
      <c r="EQW29" s="38"/>
      <c r="EQX29" s="38"/>
      <c r="ERA29" s="38"/>
      <c r="ERB29" s="40"/>
      <c r="ERC29" s="41"/>
      <c r="ERD29" s="100"/>
      <c r="ERE29" s="41"/>
      <c r="ERM29" s="43"/>
      <c r="ERP29" s="15"/>
      <c r="ERQ29" s="15"/>
      <c r="ERR29" s="38"/>
      <c r="ERS29" s="38"/>
      <c r="ERV29" s="38"/>
      <c r="ERW29" s="40"/>
      <c r="ERX29" s="41"/>
      <c r="ERY29" s="100"/>
      <c r="ERZ29" s="41"/>
      <c r="ESH29" s="43"/>
      <c r="ESK29" s="15"/>
      <c r="ESL29" s="15"/>
      <c r="ESM29" s="38"/>
      <c r="ESN29" s="38"/>
      <c r="ESQ29" s="38"/>
      <c r="ESR29" s="40"/>
      <c r="ESS29" s="41"/>
      <c r="EST29" s="100"/>
      <c r="ESU29" s="41"/>
      <c r="ETC29" s="43"/>
      <c r="ETF29" s="15"/>
      <c r="ETG29" s="15"/>
      <c r="ETH29" s="38"/>
      <c r="ETI29" s="38"/>
      <c r="ETL29" s="38"/>
      <c r="ETM29" s="40"/>
      <c r="ETN29" s="41"/>
      <c r="ETO29" s="100"/>
      <c r="ETP29" s="41"/>
      <c r="ETX29" s="43"/>
      <c r="EUA29" s="15"/>
      <c r="EUB29" s="15"/>
      <c r="EUC29" s="38"/>
      <c r="EUD29" s="38"/>
      <c r="EUG29" s="38"/>
      <c r="EUH29" s="40"/>
      <c r="EUI29" s="41"/>
      <c r="EUJ29" s="100"/>
      <c r="EUK29" s="41"/>
      <c r="EUS29" s="43"/>
      <c r="EUV29" s="15"/>
      <c r="EUW29" s="15"/>
      <c r="EUX29" s="38"/>
      <c r="EUY29" s="38"/>
      <c r="EVB29" s="38"/>
      <c r="EVC29" s="40"/>
      <c r="EVD29" s="41"/>
      <c r="EVE29" s="100"/>
      <c r="EVF29" s="41"/>
      <c r="EVN29" s="43"/>
      <c r="EVQ29" s="15"/>
      <c r="EVR29" s="15"/>
      <c r="EVS29" s="38"/>
      <c r="EVT29" s="38"/>
      <c r="EVW29" s="38"/>
      <c r="EVX29" s="40"/>
      <c r="EVY29" s="41"/>
      <c r="EVZ29" s="100"/>
      <c r="EWA29" s="41"/>
      <c r="EWI29" s="43"/>
      <c r="EWL29" s="15"/>
      <c r="EWM29" s="15"/>
      <c r="EWN29" s="38"/>
      <c r="EWO29" s="38"/>
      <c r="EWR29" s="38"/>
      <c r="EWS29" s="40"/>
      <c r="EWT29" s="41"/>
      <c r="EWU29" s="100"/>
      <c r="EWV29" s="41"/>
      <c r="EXD29" s="43"/>
      <c r="EXG29" s="15"/>
      <c r="EXH29" s="15"/>
      <c r="EXI29" s="38"/>
      <c r="EXJ29" s="38"/>
      <c r="EXM29" s="38"/>
      <c r="EXN29" s="40"/>
      <c r="EXO29" s="41"/>
      <c r="EXP29" s="100"/>
      <c r="EXQ29" s="41"/>
      <c r="EXY29" s="43"/>
      <c r="EYB29" s="15"/>
      <c r="EYC29" s="15"/>
      <c r="EYD29" s="38"/>
      <c r="EYE29" s="38"/>
      <c r="EYH29" s="38"/>
      <c r="EYI29" s="40"/>
      <c r="EYJ29" s="41"/>
      <c r="EYK29" s="100"/>
      <c r="EYL29" s="41"/>
      <c r="EYT29" s="43"/>
      <c r="EYW29" s="15"/>
      <c r="EYX29" s="15"/>
      <c r="EYY29" s="38"/>
      <c r="EYZ29" s="38"/>
      <c r="EZC29" s="38"/>
      <c r="EZD29" s="40"/>
      <c r="EZE29" s="41"/>
      <c r="EZF29" s="100"/>
      <c r="EZG29" s="41"/>
      <c r="EZO29" s="43"/>
      <c r="EZR29" s="15"/>
      <c r="EZS29" s="15"/>
      <c r="EZT29" s="38"/>
      <c r="EZU29" s="38"/>
      <c r="EZX29" s="38"/>
      <c r="EZY29" s="40"/>
      <c r="EZZ29" s="41"/>
      <c r="FAA29" s="100"/>
      <c r="FAB29" s="41"/>
      <c r="FAJ29" s="43"/>
      <c r="FAM29" s="15"/>
      <c r="FAN29" s="15"/>
      <c r="FAO29" s="38"/>
      <c r="FAP29" s="38"/>
      <c r="FAS29" s="38"/>
      <c r="FAT29" s="40"/>
      <c r="FAU29" s="41"/>
      <c r="FAV29" s="100"/>
      <c r="FAW29" s="41"/>
      <c r="FBE29" s="43"/>
      <c r="FBH29" s="15"/>
      <c r="FBI29" s="15"/>
      <c r="FBJ29" s="38"/>
      <c r="FBK29" s="38"/>
      <c r="FBN29" s="38"/>
      <c r="FBO29" s="40"/>
      <c r="FBP29" s="41"/>
      <c r="FBQ29" s="100"/>
      <c r="FBR29" s="41"/>
      <c r="FBZ29" s="43"/>
      <c r="FCC29" s="15"/>
      <c r="FCD29" s="15"/>
      <c r="FCE29" s="38"/>
      <c r="FCF29" s="38"/>
      <c r="FCI29" s="38"/>
      <c r="FCJ29" s="40"/>
      <c r="FCK29" s="41"/>
      <c r="FCL29" s="100"/>
      <c r="FCM29" s="41"/>
      <c r="FCU29" s="43"/>
      <c r="FCX29" s="15"/>
      <c r="FCY29" s="15"/>
      <c r="FCZ29" s="38"/>
      <c r="FDA29" s="38"/>
      <c r="FDD29" s="38"/>
      <c r="FDE29" s="40"/>
      <c r="FDF29" s="41"/>
      <c r="FDG29" s="100"/>
      <c r="FDH29" s="41"/>
      <c r="FDP29" s="43"/>
      <c r="FDS29" s="15"/>
      <c r="FDT29" s="15"/>
      <c r="FDU29" s="38"/>
      <c r="FDV29" s="38"/>
      <c r="FDY29" s="38"/>
      <c r="FDZ29" s="40"/>
      <c r="FEA29" s="41"/>
      <c r="FEB29" s="100"/>
      <c r="FEC29" s="41"/>
      <c r="FEK29" s="43"/>
      <c r="FEN29" s="15"/>
      <c r="FEO29" s="15"/>
      <c r="FEP29" s="38"/>
      <c r="FEQ29" s="38"/>
      <c r="FET29" s="38"/>
      <c r="FEU29" s="40"/>
      <c r="FEV29" s="41"/>
      <c r="FEW29" s="100"/>
      <c r="FEX29" s="41"/>
      <c r="FFF29" s="43"/>
      <c r="FFI29" s="15"/>
      <c r="FFJ29" s="15"/>
      <c r="FFK29" s="38"/>
      <c r="FFL29" s="38"/>
      <c r="FFO29" s="38"/>
      <c r="FFP29" s="40"/>
      <c r="FFQ29" s="41"/>
      <c r="FFR29" s="100"/>
      <c r="FFS29" s="41"/>
      <c r="FGA29" s="43"/>
      <c r="FGD29" s="15"/>
      <c r="FGE29" s="15"/>
      <c r="FGF29" s="38"/>
      <c r="FGG29" s="38"/>
      <c r="FGJ29" s="38"/>
      <c r="FGK29" s="40"/>
      <c r="FGL29" s="41"/>
      <c r="FGM29" s="100"/>
      <c r="FGN29" s="41"/>
      <c r="FGV29" s="43"/>
      <c r="FGY29" s="15"/>
      <c r="FGZ29" s="15"/>
      <c r="FHA29" s="38"/>
      <c r="FHB29" s="38"/>
      <c r="FHE29" s="38"/>
      <c r="FHF29" s="40"/>
      <c r="FHG29" s="41"/>
      <c r="FHH29" s="100"/>
      <c r="FHI29" s="41"/>
      <c r="FHQ29" s="43"/>
      <c r="FHT29" s="15"/>
      <c r="FHU29" s="15"/>
      <c r="FHV29" s="38"/>
      <c r="FHW29" s="38"/>
      <c r="FHZ29" s="38"/>
      <c r="FIA29" s="40"/>
      <c r="FIB29" s="41"/>
      <c r="FIC29" s="100"/>
      <c r="FID29" s="41"/>
      <c r="FIL29" s="43"/>
      <c r="FIO29" s="15"/>
      <c r="FIP29" s="15"/>
      <c r="FIQ29" s="38"/>
      <c r="FIR29" s="38"/>
      <c r="FIU29" s="38"/>
      <c r="FIV29" s="40"/>
      <c r="FIW29" s="41"/>
      <c r="FIX29" s="100"/>
      <c r="FIY29" s="41"/>
      <c r="FJG29" s="43"/>
      <c r="FJJ29" s="15"/>
      <c r="FJK29" s="15"/>
      <c r="FJL29" s="38"/>
      <c r="FJM29" s="38"/>
      <c r="FJP29" s="38"/>
      <c r="FJQ29" s="40"/>
      <c r="FJR29" s="41"/>
      <c r="FJS29" s="100"/>
      <c r="FJT29" s="41"/>
      <c r="FKB29" s="43"/>
      <c r="FKE29" s="15"/>
      <c r="FKF29" s="15"/>
      <c r="FKG29" s="38"/>
      <c r="FKH29" s="38"/>
      <c r="FKK29" s="38"/>
      <c r="FKL29" s="40"/>
      <c r="FKM29" s="41"/>
      <c r="FKN29" s="100"/>
      <c r="FKO29" s="41"/>
      <c r="FKW29" s="43"/>
      <c r="FKZ29" s="15"/>
      <c r="FLA29" s="15"/>
      <c r="FLB29" s="38"/>
      <c r="FLC29" s="38"/>
      <c r="FLF29" s="38"/>
      <c r="FLG29" s="40"/>
      <c r="FLH29" s="41"/>
      <c r="FLI29" s="100"/>
      <c r="FLJ29" s="41"/>
      <c r="FLR29" s="43"/>
      <c r="FLU29" s="15"/>
      <c r="FLV29" s="15"/>
      <c r="FLW29" s="38"/>
      <c r="FLX29" s="38"/>
      <c r="FMA29" s="38"/>
      <c r="FMB29" s="40"/>
      <c r="FMC29" s="41"/>
      <c r="FMD29" s="100"/>
      <c r="FME29" s="41"/>
      <c r="FMM29" s="43"/>
      <c r="FMP29" s="15"/>
      <c r="FMQ29" s="15"/>
      <c r="FMR29" s="38"/>
      <c r="FMS29" s="38"/>
      <c r="FMV29" s="38"/>
      <c r="FMW29" s="40"/>
      <c r="FMX29" s="41"/>
      <c r="FMY29" s="100"/>
      <c r="FMZ29" s="41"/>
      <c r="FNH29" s="43"/>
      <c r="FNK29" s="15"/>
      <c r="FNL29" s="15"/>
      <c r="FNM29" s="38"/>
      <c r="FNN29" s="38"/>
      <c r="FNQ29" s="38"/>
      <c r="FNR29" s="40"/>
      <c r="FNS29" s="41"/>
      <c r="FNT29" s="100"/>
      <c r="FNU29" s="41"/>
      <c r="FOC29" s="43"/>
      <c r="FOF29" s="15"/>
      <c r="FOG29" s="15"/>
      <c r="FOH29" s="38"/>
      <c r="FOI29" s="38"/>
      <c r="FOL29" s="38"/>
      <c r="FOM29" s="40"/>
      <c r="FON29" s="41"/>
      <c r="FOO29" s="100"/>
      <c r="FOP29" s="41"/>
      <c r="FOX29" s="43"/>
      <c r="FPA29" s="15"/>
      <c r="FPB29" s="15"/>
      <c r="FPC29" s="38"/>
      <c r="FPD29" s="38"/>
      <c r="FPG29" s="38"/>
      <c r="FPH29" s="40"/>
      <c r="FPI29" s="41"/>
      <c r="FPJ29" s="100"/>
      <c r="FPK29" s="41"/>
      <c r="FPS29" s="43"/>
      <c r="FPV29" s="15"/>
      <c r="FPW29" s="15"/>
      <c r="FPX29" s="38"/>
      <c r="FPY29" s="38"/>
      <c r="FQB29" s="38"/>
      <c r="FQC29" s="40"/>
      <c r="FQD29" s="41"/>
      <c r="FQE29" s="100"/>
      <c r="FQF29" s="41"/>
      <c r="FQN29" s="43"/>
      <c r="FQQ29" s="15"/>
      <c r="FQR29" s="15"/>
      <c r="FQS29" s="38"/>
      <c r="FQT29" s="38"/>
      <c r="FQW29" s="38"/>
      <c r="FQX29" s="40"/>
      <c r="FQY29" s="41"/>
      <c r="FQZ29" s="100"/>
      <c r="FRA29" s="41"/>
      <c r="FRI29" s="43"/>
      <c r="FRL29" s="15"/>
      <c r="FRM29" s="15"/>
      <c r="FRN29" s="38"/>
      <c r="FRO29" s="38"/>
      <c r="FRR29" s="38"/>
      <c r="FRS29" s="40"/>
      <c r="FRT29" s="41"/>
      <c r="FRU29" s="100"/>
      <c r="FRV29" s="41"/>
      <c r="FSD29" s="43"/>
      <c r="FSG29" s="15"/>
      <c r="FSH29" s="15"/>
      <c r="FSI29" s="38"/>
      <c r="FSJ29" s="38"/>
      <c r="FSM29" s="38"/>
      <c r="FSN29" s="40"/>
      <c r="FSO29" s="41"/>
      <c r="FSP29" s="100"/>
      <c r="FSQ29" s="41"/>
      <c r="FSY29" s="43"/>
      <c r="FTB29" s="15"/>
      <c r="FTC29" s="15"/>
      <c r="FTD29" s="38"/>
      <c r="FTE29" s="38"/>
      <c r="FTH29" s="38"/>
      <c r="FTI29" s="40"/>
      <c r="FTJ29" s="41"/>
      <c r="FTK29" s="100"/>
      <c r="FTL29" s="41"/>
      <c r="FTT29" s="43"/>
      <c r="FTW29" s="15"/>
      <c r="FTX29" s="15"/>
      <c r="FTY29" s="38"/>
      <c r="FTZ29" s="38"/>
      <c r="FUC29" s="38"/>
      <c r="FUD29" s="40"/>
      <c r="FUE29" s="41"/>
      <c r="FUF29" s="100"/>
      <c r="FUG29" s="41"/>
      <c r="FUO29" s="43"/>
      <c r="FUR29" s="15"/>
      <c r="FUS29" s="15"/>
      <c r="FUT29" s="38"/>
      <c r="FUU29" s="38"/>
      <c r="FUX29" s="38"/>
      <c r="FUY29" s="40"/>
      <c r="FUZ29" s="41"/>
      <c r="FVA29" s="100"/>
      <c r="FVB29" s="41"/>
      <c r="FVJ29" s="43"/>
      <c r="FVM29" s="15"/>
      <c r="FVN29" s="15"/>
      <c r="FVO29" s="38"/>
      <c r="FVP29" s="38"/>
      <c r="FVS29" s="38"/>
      <c r="FVT29" s="40"/>
      <c r="FVU29" s="41"/>
      <c r="FVV29" s="100"/>
      <c r="FVW29" s="41"/>
      <c r="FWE29" s="43"/>
      <c r="FWH29" s="15"/>
      <c r="FWI29" s="15"/>
      <c r="FWJ29" s="38"/>
      <c r="FWK29" s="38"/>
      <c r="FWN29" s="38"/>
      <c r="FWO29" s="40"/>
      <c r="FWP29" s="41"/>
      <c r="FWQ29" s="100"/>
      <c r="FWR29" s="41"/>
      <c r="FWZ29" s="43"/>
      <c r="FXC29" s="15"/>
      <c r="FXD29" s="15"/>
      <c r="FXE29" s="38"/>
      <c r="FXF29" s="38"/>
      <c r="FXI29" s="38"/>
      <c r="FXJ29" s="40"/>
      <c r="FXK29" s="41"/>
      <c r="FXL29" s="100"/>
      <c r="FXM29" s="41"/>
      <c r="FXU29" s="43"/>
      <c r="FXX29" s="15"/>
      <c r="FXY29" s="15"/>
      <c r="FXZ29" s="38"/>
      <c r="FYA29" s="38"/>
      <c r="FYD29" s="38"/>
      <c r="FYE29" s="40"/>
      <c r="FYF29" s="41"/>
      <c r="FYG29" s="100"/>
      <c r="FYH29" s="41"/>
      <c r="FYP29" s="43"/>
      <c r="FYS29" s="15"/>
      <c r="FYT29" s="15"/>
      <c r="FYU29" s="38"/>
      <c r="FYV29" s="38"/>
      <c r="FYY29" s="38"/>
      <c r="FYZ29" s="40"/>
      <c r="FZA29" s="41"/>
      <c r="FZB29" s="100"/>
      <c r="FZC29" s="41"/>
      <c r="FZK29" s="43"/>
      <c r="FZN29" s="15"/>
      <c r="FZO29" s="15"/>
      <c r="FZP29" s="38"/>
      <c r="FZQ29" s="38"/>
      <c r="FZT29" s="38"/>
      <c r="FZU29" s="40"/>
      <c r="FZV29" s="41"/>
      <c r="FZW29" s="100"/>
      <c r="FZX29" s="41"/>
      <c r="GAF29" s="43"/>
      <c r="GAI29" s="15"/>
      <c r="GAJ29" s="15"/>
      <c r="GAK29" s="38"/>
      <c r="GAL29" s="38"/>
      <c r="GAO29" s="38"/>
      <c r="GAP29" s="40"/>
      <c r="GAQ29" s="41"/>
      <c r="GAR29" s="100"/>
      <c r="GAS29" s="41"/>
      <c r="GBA29" s="43"/>
      <c r="GBD29" s="15"/>
      <c r="GBE29" s="15"/>
      <c r="GBF29" s="38"/>
      <c r="GBG29" s="38"/>
      <c r="GBJ29" s="38"/>
      <c r="GBK29" s="40"/>
      <c r="GBL29" s="41"/>
      <c r="GBM29" s="100"/>
      <c r="GBN29" s="41"/>
      <c r="GBV29" s="43"/>
      <c r="GBY29" s="15"/>
      <c r="GBZ29" s="15"/>
      <c r="GCA29" s="38"/>
      <c r="GCB29" s="38"/>
      <c r="GCE29" s="38"/>
      <c r="GCF29" s="40"/>
      <c r="GCG29" s="41"/>
      <c r="GCH29" s="100"/>
      <c r="GCI29" s="41"/>
      <c r="GCQ29" s="43"/>
      <c r="GCT29" s="15"/>
      <c r="GCU29" s="15"/>
      <c r="GCV29" s="38"/>
      <c r="GCW29" s="38"/>
      <c r="GCZ29" s="38"/>
      <c r="GDA29" s="40"/>
      <c r="GDB29" s="41"/>
      <c r="GDC29" s="100"/>
      <c r="GDD29" s="41"/>
      <c r="GDL29" s="43"/>
      <c r="GDO29" s="15"/>
      <c r="GDP29" s="15"/>
      <c r="GDQ29" s="38"/>
      <c r="GDR29" s="38"/>
      <c r="GDU29" s="38"/>
      <c r="GDV29" s="40"/>
      <c r="GDW29" s="41"/>
      <c r="GDX29" s="100"/>
      <c r="GDY29" s="41"/>
      <c r="GEG29" s="43"/>
      <c r="GEJ29" s="15"/>
      <c r="GEK29" s="15"/>
      <c r="GEL29" s="38"/>
      <c r="GEM29" s="38"/>
      <c r="GEP29" s="38"/>
      <c r="GEQ29" s="40"/>
      <c r="GER29" s="41"/>
      <c r="GES29" s="100"/>
      <c r="GET29" s="41"/>
      <c r="GFB29" s="43"/>
      <c r="GFE29" s="15"/>
      <c r="GFF29" s="15"/>
      <c r="GFG29" s="38"/>
      <c r="GFH29" s="38"/>
      <c r="GFK29" s="38"/>
      <c r="GFL29" s="40"/>
      <c r="GFM29" s="41"/>
      <c r="GFN29" s="100"/>
      <c r="GFO29" s="41"/>
      <c r="GFW29" s="43"/>
      <c r="GFZ29" s="15"/>
      <c r="GGA29" s="15"/>
      <c r="GGB29" s="38"/>
      <c r="GGC29" s="38"/>
      <c r="GGF29" s="38"/>
      <c r="GGG29" s="40"/>
      <c r="GGH29" s="41"/>
      <c r="GGI29" s="100"/>
      <c r="GGJ29" s="41"/>
      <c r="GGR29" s="43"/>
      <c r="GGU29" s="15"/>
      <c r="GGV29" s="15"/>
      <c r="GGW29" s="38"/>
      <c r="GGX29" s="38"/>
      <c r="GHA29" s="38"/>
      <c r="GHB29" s="40"/>
      <c r="GHC29" s="41"/>
      <c r="GHD29" s="100"/>
      <c r="GHE29" s="41"/>
      <c r="GHM29" s="43"/>
      <c r="GHP29" s="15"/>
      <c r="GHQ29" s="15"/>
      <c r="GHR29" s="38"/>
      <c r="GHS29" s="38"/>
      <c r="GHV29" s="38"/>
      <c r="GHW29" s="40"/>
      <c r="GHX29" s="41"/>
      <c r="GHY29" s="100"/>
      <c r="GHZ29" s="41"/>
      <c r="GIH29" s="43"/>
      <c r="GIK29" s="15"/>
      <c r="GIL29" s="15"/>
      <c r="GIM29" s="38"/>
      <c r="GIN29" s="38"/>
      <c r="GIQ29" s="38"/>
      <c r="GIR29" s="40"/>
      <c r="GIS29" s="41"/>
      <c r="GIT29" s="100"/>
      <c r="GIU29" s="41"/>
      <c r="GJC29" s="43"/>
      <c r="GJF29" s="15"/>
      <c r="GJG29" s="15"/>
      <c r="GJH29" s="38"/>
      <c r="GJI29" s="38"/>
      <c r="GJL29" s="38"/>
      <c r="GJM29" s="40"/>
      <c r="GJN29" s="41"/>
      <c r="GJO29" s="100"/>
      <c r="GJP29" s="41"/>
      <c r="GJX29" s="43"/>
      <c r="GKA29" s="15"/>
      <c r="GKB29" s="15"/>
      <c r="GKC29" s="38"/>
      <c r="GKD29" s="38"/>
      <c r="GKG29" s="38"/>
      <c r="GKH29" s="40"/>
      <c r="GKI29" s="41"/>
      <c r="GKJ29" s="100"/>
      <c r="GKK29" s="41"/>
      <c r="GKS29" s="43"/>
      <c r="GKV29" s="15"/>
      <c r="GKW29" s="15"/>
      <c r="GKX29" s="38"/>
      <c r="GKY29" s="38"/>
      <c r="GLB29" s="38"/>
      <c r="GLC29" s="40"/>
      <c r="GLD29" s="41"/>
      <c r="GLE29" s="100"/>
      <c r="GLF29" s="41"/>
      <c r="GLN29" s="43"/>
      <c r="GLQ29" s="15"/>
      <c r="GLR29" s="15"/>
      <c r="GLS29" s="38"/>
      <c r="GLT29" s="38"/>
      <c r="GLW29" s="38"/>
      <c r="GLX29" s="40"/>
      <c r="GLY29" s="41"/>
      <c r="GLZ29" s="100"/>
      <c r="GMA29" s="41"/>
      <c r="GMI29" s="43"/>
      <c r="GML29" s="15"/>
      <c r="GMM29" s="15"/>
      <c r="GMN29" s="38"/>
      <c r="GMO29" s="38"/>
      <c r="GMR29" s="38"/>
      <c r="GMS29" s="40"/>
      <c r="GMT29" s="41"/>
      <c r="GMU29" s="100"/>
      <c r="GMV29" s="41"/>
      <c r="GND29" s="43"/>
      <c r="GNG29" s="15"/>
      <c r="GNH29" s="15"/>
      <c r="GNI29" s="38"/>
      <c r="GNJ29" s="38"/>
      <c r="GNM29" s="38"/>
      <c r="GNN29" s="40"/>
      <c r="GNO29" s="41"/>
      <c r="GNP29" s="100"/>
      <c r="GNQ29" s="41"/>
      <c r="GNY29" s="43"/>
      <c r="GOB29" s="15"/>
      <c r="GOC29" s="15"/>
      <c r="GOD29" s="38"/>
      <c r="GOE29" s="38"/>
      <c r="GOH29" s="38"/>
      <c r="GOI29" s="40"/>
      <c r="GOJ29" s="41"/>
      <c r="GOK29" s="100"/>
      <c r="GOL29" s="41"/>
      <c r="GOT29" s="43"/>
      <c r="GOW29" s="15"/>
      <c r="GOX29" s="15"/>
      <c r="GOY29" s="38"/>
      <c r="GOZ29" s="38"/>
      <c r="GPC29" s="38"/>
      <c r="GPD29" s="40"/>
      <c r="GPE29" s="41"/>
      <c r="GPF29" s="100"/>
      <c r="GPG29" s="41"/>
      <c r="GPO29" s="43"/>
      <c r="GPR29" s="15"/>
      <c r="GPS29" s="15"/>
      <c r="GPT29" s="38"/>
      <c r="GPU29" s="38"/>
      <c r="GPX29" s="38"/>
      <c r="GPY29" s="40"/>
      <c r="GPZ29" s="41"/>
      <c r="GQA29" s="100"/>
      <c r="GQB29" s="41"/>
      <c r="GQJ29" s="43"/>
      <c r="GQM29" s="15"/>
      <c r="GQN29" s="15"/>
      <c r="GQO29" s="38"/>
      <c r="GQP29" s="38"/>
      <c r="GQS29" s="38"/>
      <c r="GQT29" s="40"/>
      <c r="GQU29" s="41"/>
      <c r="GQV29" s="100"/>
      <c r="GQW29" s="41"/>
      <c r="GRE29" s="43"/>
      <c r="GRH29" s="15"/>
      <c r="GRI29" s="15"/>
      <c r="GRJ29" s="38"/>
      <c r="GRK29" s="38"/>
      <c r="GRN29" s="38"/>
      <c r="GRO29" s="40"/>
      <c r="GRP29" s="41"/>
      <c r="GRQ29" s="100"/>
      <c r="GRR29" s="41"/>
      <c r="GRZ29" s="43"/>
      <c r="GSC29" s="15"/>
      <c r="GSD29" s="15"/>
      <c r="GSE29" s="38"/>
      <c r="GSF29" s="38"/>
      <c r="GSI29" s="38"/>
      <c r="GSJ29" s="40"/>
      <c r="GSK29" s="41"/>
      <c r="GSL29" s="100"/>
      <c r="GSM29" s="41"/>
      <c r="GSU29" s="43"/>
      <c r="GSX29" s="15"/>
      <c r="GSY29" s="15"/>
      <c r="GSZ29" s="38"/>
      <c r="GTA29" s="38"/>
      <c r="GTD29" s="38"/>
      <c r="GTE29" s="40"/>
      <c r="GTF29" s="41"/>
      <c r="GTG29" s="100"/>
      <c r="GTH29" s="41"/>
      <c r="GTP29" s="43"/>
      <c r="GTS29" s="15"/>
      <c r="GTT29" s="15"/>
      <c r="GTU29" s="38"/>
      <c r="GTV29" s="38"/>
      <c r="GTY29" s="38"/>
      <c r="GTZ29" s="40"/>
      <c r="GUA29" s="41"/>
      <c r="GUB29" s="100"/>
      <c r="GUC29" s="41"/>
      <c r="GUK29" s="43"/>
      <c r="GUN29" s="15"/>
      <c r="GUO29" s="15"/>
      <c r="GUP29" s="38"/>
      <c r="GUQ29" s="38"/>
      <c r="GUT29" s="38"/>
      <c r="GUU29" s="40"/>
      <c r="GUV29" s="41"/>
      <c r="GUW29" s="100"/>
      <c r="GUX29" s="41"/>
      <c r="GVF29" s="43"/>
      <c r="GVI29" s="15"/>
      <c r="GVJ29" s="15"/>
      <c r="GVK29" s="38"/>
      <c r="GVL29" s="38"/>
      <c r="GVO29" s="38"/>
      <c r="GVP29" s="40"/>
      <c r="GVQ29" s="41"/>
      <c r="GVR29" s="100"/>
      <c r="GVS29" s="41"/>
      <c r="GWA29" s="43"/>
      <c r="GWD29" s="15"/>
      <c r="GWE29" s="15"/>
      <c r="GWF29" s="38"/>
      <c r="GWG29" s="38"/>
      <c r="GWJ29" s="38"/>
      <c r="GWK29" s="40"/>
      <c r="GWL29" s="41"/>
      <c r="GWM29" s="100"/>
      <c r="GWN29" s="41"/>
      <c r="GWV29" s="43"/>
      <c r="GWY29" s="15"/>
      <c r="GWZ29" s="15"/>
      <c r="GXA29" s="38"/>
      <c r="GXB29" s="38"/>
      <c r="GXE29" s="38"/>
      <c r="GXF29" s="40"/>
      <c r="GXG29" s="41"/>
      <c r="GXH29" s="100"/>
      <c r="GXI29" s="41"/>
      <c r="GXQ29" s="43"/>
      <c r="GXT29" s="15"/>
      <c r="GXU29" s="15"/>
      <c r="GXV29" s="38"/>
      <c r="GXW29" s="38"/>
      <c r="GXZ29" s="38"/>
      <c r="GYA29" s="40"/>
      <c r="GYB29" s="41"/>
      <c r="GYC29" s="100"/>
      <c r="GYD29" s="41"/>
      <c r="GYL29" s="43"/>
      <c r="GYO29" s="15"/>
      <c r="GYP29" s="15"/>
      <c r="GYQ29" s="38"/>
      <c r="GYR29" s="38"/>
      <c r="GYU29" s="38"/>
      <c r="GYV29" s="40"/>
      <c r="GYW29" s="41"/>
      <c r="GYX29" s="100"/>
      <c r="GYY29" s="41"/>
      <c r="GZG29" s="43"/>
      <c r="GZJ29" s="15"/>
      <c r="GZK29" s="15"/>
      <c r="GZL29" s="38"/>
      <c r="GZM29" s="38"/>
      <c r="GZP29" s="38"/>
      <c r="GZQ29" s="40"/>
      <c r="GZR29" s="41"/>
      <c r="GZS29" s="100"/>
      <c r="GZT29" s="41"/>
      <c r="HAB29" s="43"/>
      <c r="HAE29" s="15"/>
      <c r="HAF29" s="15"/>
      <c r="HAG29" s="38"/>
      <c r="HAH29" s="38"/>
      <c r="HAK29" s="38"/>
      <c r="HAL29" s="40"/>
      <c r="HAM29" s="41"/>
      <c r="HAN29" s="100"/>
      <c r="HAO29" s="41"/>
      <c r="HAW29" s="43"/>
      <c r="HAZ29" s="15"/>
      <c r="HBA29" s="15"/>
      <c r="HBB29" s="38"/>
      <c r="HBC29" s="38"/>
      <c r="HBF29" s="38"/>
      <c r="HBG29" s="40"/>
      <c r="HBH29" s="41"/>
      <c r="HBI29" s="100"/>
      <c r="HBJ29" s="41"/>
      <c r="HBR29" s="43"/>
      <c r="HBU29" s="15"/>
      <c r="HBV29" s="15"/>
      <c r="HBW29" s="38"/>
      <c r="HBX29" s="38"/>
      <c r="HCA29" s="38"/>
      <c r="HCB29" s="40"/>
      <c r="HCC29" s="41"/>
      <c r="HCD29" s="100"/>
      <c r="HCE29" s="41"/>
      <c r="HCM29" s="43"/>
      <c r="HCP29" s="15"/>
      <c r="HCQ29" s="15"/>
      <c r="HCR29" s="38"/>
      <c r="HCS29" s="38"/>
      <c r="HCV29" s="38"/>
      <c r="HCW29" s="40"/>
      <c r="HCX29" s="41"/>
      <c r="HCY29" s="100"/>
      <c r="HCZ29" s="41"/>
      <c r="HDH29" s="43"/>
      <c r="HDK29" s="15"/>
      <c r="HDL29" s="15"/>
      <c r="HDM29" s="38"/>
      <c r="HDN29" s="38"/>
      <c r="HDQ29" s="38"/>
      <c r="HDR29" s="40"/>
      <c r="HDS29" s="41"/>
      <c r="HDT29" s="100"/>
      <c r="HDU29" s="41"/>
      <c r="HEC29" s="43"/>
      <c r="HEF29" s="15"/>
      <c r="HEG29" s="15"/>
      <c r="HEH29" s="38"/>
      <c r="HEI29" s="38"/>
      <c r="HEL29" s="38"/>
      <c r="HEM29" s="40"/>
      <c r="HEN29" s="41"/>
      <c r="HEO29" s="100"/>
      <c r="HEP29" s="41"/>
      <c r="HEX29" s="43"/>
      <c r="HFA29" s="15"/>
      <c r="HFB29" s="15"/>
      <c r="HFC29" s="38"/>
      <c r="HFD29" s="38"/>
      <c r="HFG29" s="38"/>
      <c r="HFH29" s="40"/>
      <c r="HFI29" s="41"/>
      <c r="HFJ29" s="100"/>
      <c r="HFK29" s="41"/>
      <c r="HFS29" s="43"/>
      <c r="HFV29" s="15"/>
      <c r="HFW29" s="15"/>
      <c r="HFX29" s="38"/>
      <c r="HFY29" s="38"/>
      <c r="HGB29" s="38"/>
      <c r="HGC29" s="40"/>
      <c r="HGD29" s="41"/>
      <c r="HGE29" s="100"/>
      <c r="HGF29" s="41"/>
      <c r="HGN29" s="43"/>
      <c r="HGQ29" s="15"/>
      <c r="HGR29" s="15"/>
      <c r="HGS29" s="38"/>
      <c r="HGT29" s="38"/>
      <c r="HGW29" s="38"/>
      <c r="HGX29" s="40"/>
      <c r="HGY29" s="41"/>
      <c r="HGZ29" s="100"/>
      <c r="HHA29" s="41"/>
      <c r="HHI29" s="43"/>
      <c r="HHL29" s="15"/>
      <c r="HHM29" s="15"/>
      <c r="HHN29" s="38"/>
      <c r="HHO29" s="38"/>
      <c r="HHR29" s="38"/>
      <c r="HHS29" s="40"/>
      <c r="HHT29" s="41"/>
      <c r="HHU29" s="100"/>
      <c r="HHV29" s="41"/>
      <c r="HID29" s="43"/>
      <c r="HIG29" s="15"/>
      <c r="HIH29" s="15"/>
      <c r="HII29" s="38"/>
      <c r="HIJ29" s="38"/>
      <c r="HIM29" s="38"/>
      <c r="HIN29" s="40"/>
      <c r="HIO29" s="41"/>
      <c r="HIP29" s="100"/>
      <c r="HIQ29" s="41"/>
      <c r="HIY29" s="43"/>
      <c r="HJB29" s="15"/>
      <c r="HJC29" s="15"/>
      <c r="HJD29" s="38"/>
      <c r="HJE29" s="38"/>
      <c r="HJH29" s="38"/>
      <c r="HJI29" s="40"/>
      <c r="HJJ29" s="41"/>
      <c r="HJK29" s="100"/>
      <c r="HJL29" s="41"/>
      <c r="HJT29" s="43"/>
      <c r="HJW29" s="15"/>
      <c r="HJX29" s="15"/>
      <c r="HJY29" s="38"/>
      <c r="HJZ29" s="38"/>
      <c r="HKC29" s="38"/>
      <c r="HKD29" s="40"/>
      <c r="HKE29" s="41"/>
      <c r="HKF29" s="100"/>
      <c r="HKG29" s="41"/>
      <c r="HKO29" s="43"/>
      <c r="HKR29" s="15"/>
      <c r="HKS29" s="15"/>
      <c r="HKT29" s="38"/>
      <c r="HKU29" s="38"/>
      <c r="HKX29" s="38"/>
      <c r="HKY29" s="40"/>
      <c r="HKZ29" s="41"/>
      <c r="HLA29" s="100"/>
      <c r="HLB29" s="41"/>
      <c r="HLJ29" s="43"/>
      <c r="HLM29" s="15"/>
      <c r="HLN29" s="15"/>
      <c r="HLO29" s="38"/>
      <c r="HLP29" s="38"/>
      <c r="HLS29" s="38"/>
      <c r="HLT29" s="40"/>
      <c r="HLU29" s="41"/>
      <c r="HLV29" s="100"/>
      <c r="HLW29" s="41"/>
      <c r="HME29" s="43"/>
      <c r="HMH29" s="15"/>
      <c r="HMI29" s="15"/>
      <c r="HMJ29" s="38"/>
      <c r="HMK29" s="38"/>
      <c r="HMN29" s="38"/>
      <c r="HMO29" s="40"/>
      <c r="HMP29" s="41"/>
      <c r="HMQ29" s="100"/>
      <c r="HMR29" s="41"/>
      <c r="HMZ29" s="43"/>
      <c r="HNC29" s="15"/>
      <c r="HND29" s="15"/>
      <c r="HNE29" s="38"/>
      <c r="HNF29" s="38"/>
      <c r="HNI29" s="38"/>
      <c r="HNJ29" s="40"/>
      <c r="HNK29" s="41"/>
      <c r="HNL29" s="100"/>
      <c r="HNM29" s="41"/>
      <c r="HNU29" s="43"/>
      <c r="HNX29" s="15"/>
      <c r="HNY29" s="15"/>
      <c r="HNZ29" s="38"/>
      <c r="HOA29" s="38"/>
      <c r="HOD29" s="38"/>
      <c r="HOE29" s="40"/>
      <c r="HOF29" s="41"/>
      <c r="HOG29" s="100"/>
      <c r="HOH29" s="41"/>
      <c r="HOP29" s="43"/>
      <c r="HOS29" s="15"/>
      <c r="HOT29" s="15"/>
      <c r="HOU29" s="38"/>
      <c r="HOV29" s="38"/>
      <c r="HOY29" s="38"/>
      <c r="HOZ29" s="40"/>
      <c r="HPA29" s="41"/>
      <c r="HPB29" s="100"/>
      <c r="HPC29" s="41"/>
      <c r="HPK29" s="43"/>
      <c r="HPN29" s="15"/>
      <c r="HPO29" s="15"/>
      <c r="HPP29" s="38"/>
      <c r="HPQ29" s="38"/>
      <c r="HPT29" s="38"/>
      <c r="HPU29" s="40"/>
      <c r="HPV29" s="41"/>
      <c r="HPW29" s="100"/>
      <c r="HPX29" s="41"/>
      <c r="HQF29" s="43"/>
      <c r="HQI29" s="15"/>
      <c r="HQJ29" s="15"/>
      <c r="HQK29" s="38"/>
      <c r="HQL29" s="38"/>
      <c r="HQO29" s="38"/>
      <c r="HQP29" s="40"/>
      <c r="HQQ29" s="41"/>
      <c r="HQR29" s="100"/>
      <c r="HQS29" s="41"/>
      <c r="HRA29" s="43"/>
      <c r="HRD29" s="15"/>
      <c r="HRE29" s="15"/>
      <c r="HRF29" s="38"/>
      <c r="HRG29" s="38"/>
      <c r="HRJ29" s="38"/>
      <c r="HRK29" s="40"/>
      <c r="HRL29" s="41"/>
      <c r="HRM29" s="100"/>
      <c r="HRN29" s="41"/>
      <c r="HRV29" s="43"/>
      <c r="HRY29" s="15"/>
      <c r="HRZ29" s="15"/>
      <c r="HSA29" s="38"/>
      <c r="HSB29" s="38"/>
      <c r="HSE29" s="38"/>
      <c r="HSF29" s="40"/>
      <c r="HSG29" s="41"/>
      <c r="HSH29" s="100"/>
      <c r="HSI29" s="41"/>
      <c r="HSQ29" s="43"/>
      <c r="HST29" s="15"/>
      <c r="HSU29" s="15"/>
      <c r="HSV29" s="38"/>
      <c r="HSW29" s="38"/>
      <c r="HSZ29" s="38"/>
      <c r="HTA29" s="40"/>
      <c r="HTB29" s="41"/>
      <c r="HTC29" s="100"/>
      <c r="HTD29" s="41"/>
      <c r="HTL29" s="43"/>
      <c r="HTO29" s="15"/>
      <c r="HTP29" s="15"/>
      <c r="HTQ29" s="38"/>
      <c r="HTR29" s="38"/>
      <c r="HTU29" s="38"/>
      <c r="HTV29" s="40"/>
      <c r="HTW29" s="41"/>
      <c r="HTX29" s="100"/>
      <c r="HTY29" s="41"/>
      <c r="HUG29" s="43"/>
      <c r="HUJ29" s="15"/>
      <c r="HUK29" s="15"/>
      <c r="HUL29" s="38"/>
      <c r="HUM29" s="38"/>
      <c r="HUP29" s="38"/>
      <c r="HUQ29" s="40"/>
      <c r="HUR29" s="41"/>
      <c r="HUS29" s="100"/>
      <c r="HUT29" s="41"/>
      <c r="HVB29" s="43"/>
      <c r="HVE29" s="15"/>
      <c r="HVF29" s="15"/>
      <c r="HVG29" s="38"/>
      <c r="HVH29" s="38"/>
      <c r="HVK29" s="38"/>
      <c r="HVL29" s="40"/>
      <c r="HVM29" s="41"/>
      <c r="HVN29" s="100"/>
      <c r="HVO29" s="41"/>
      <c r="HVW29" s="43"/>
      <c r="HVZ29" s="15"/>
      <c r="HWA29" s="15"/>
      <c r="HWB29" s="38"/>
      <c r="HWC29" s="38"/>
      <c r="HWF29" s="38"/>
      <c r="HWG29" s="40"/>
      <c r="HWH29" s="41"/>
      <c r="HWI29" s="100"/>
      <c r="HWJ29" s="41"/>
      <c r="HWR29" s="43"/>
      <c r="HWU29" s="15"/>
      <c r="HWV29" s="15"/>
      <c r="HWW29" s="38"/>
      <c r="HWX29" s="38"/>
      <c r="HXA29" s="38"/>
      <c r="HXB29" s="40"/>
      <c r="HXC29" s="41"/>
      <c r="HXD29" s="100"/>
      <c r="HXE29" s="41"/>
      <c r="HXM29" s="43"/>
      <c r="HXP29" s="15"/>
      <c r="HXQ29" s="15"/>
      <c r="HXR29" s="38"/>
      <c r="HXS29" s="38"/>
      <c r="HXV29" s="38"/>
      <c r="HXW29" s="40"/>
      <c r="HXX29" s="41"/>
      <c r="HXY29" s="100"/>
      <c r="HXZ29" s="41"/>
      <c r="HYH29" s="43"/>
      <c r="HYK29" s="15"/>
      <c r="HYL29" s="15"/>
      <c r="HYM29" s="38"/>
      <c r="HYN29" s="38"/>
      <c r="HYQ29" s="38"/>
      <c r="HYR29" s="40"/>
      <c r="HYS29" s="41"/>
      <c r="HYT29" s="100"/>
      <c r="HYU29" s="41"/>
      <c r="HZC29" s="43"/>
      <c r="HZF29" s="15"/>
      <c r="HZG29" s="15"/>
      <c r="HZH29" s="38"/>
      <c r="HZI29" s="38"/>
      <c r="HZL29" s="38"/>
      <c r="HZM29" s="40"/>
      <c r="HZN29" s="41"/>
      <c r="HZO29" s="100"/>
      <c r="HZP29" s="41"/>
      <c r="HZX29" s="43"/>
      <c r="IAA29" s="15"/>
      <c r="IAB29" s="15"/>
      <c r="IAC29" s="38"/>
      <c r="IAD29" s="38"/>
      <c r="IAG29" s="38"/>
      <c r="IAH29" s="40"/>
      <c r="IAI29" s="41"/>
      <c r="IAJ29" s="100"/>
      <c r="IAK29" s="41"/>
      <c r="IAS29" s="43"/>
      <c r="IAV29" s="15"/>
      <c r="IAW29" s="15"/>
      <c r="IAX29" s="38"/>
      <c r="IAY29" s="38"/>
      <c r="IBB29" s="38"/>
      <c r="IBC29" s="40"/>
      <c r="IBD29" s="41"/>
      <c r="IBE29" s="100"/>
      <c r="IBF29" s="41"/>
      <c r="IBN29" s="43"/>
      <c r="IBQ29" s="15"/>
      <c r="IBR29" s="15"/>
      <c r="IBS29" s="38"/>
      <c r="IBT29" s="38"/>
      <c r="IBW29" s="38"/>
      <c r="IBX29" s="40"/>
      <c r="IBY29" s="41"/>
      <c r="IBZ29" s="100"/>
      <c r="ICA29" s="41"/>
      <c r="ICI29" s="43"/>
      <c r="ICL29" s="15"/>
      <c r="ICM29" s="15"/>
      <c r="ICN29" s="38"/>
      <c r="ICO29" s="38"/>
      <c r="ICR29" s="38"/>
      <c r="ICS29" s="40"/>
      <c r="ICT29" s="41"/>
      <c r="ICU29" s="100"/>
      <c r="ICV29" s="41"/>
      <c r="IDD29" s="43"/>
      <c r="IDG29" s="15"/>
      <c r="IDH29" s="15"/>
      <c r="IDI29" s="38"/>
      <c r="IDJ29" s="38"/>
      <c r="IDM29" s="38"/>
      <c r="IDN29" s="40"/>
      <c r="IDO29" s="41"/>
      <c r="IDP29" s="100"/>
      <c r="IDQ29" s="41"/>
      <c r="IDY29" s="43"/>
      <c r="IEB29" s="15"/>
      <c r="IEC29" s="15"/>
      <c r="IED29" s="38"/>
      <c r="IEE29" s="38"/>
      <c r="IEH29" s="38"/>
      <c r="IEI29" s="40"/>
      <c r="IEJ29" s="41"/>
      <c r="IEK29" s="100"/>
      <c r="IEL29" s="41"/>
      <c r="IET29" s="43"/>
      <c r="IEW29" s="15"/>
      <c r="IEX29" s="15"/>
      <c r="IEY29" s="38"/>
      <c r="IEZ29" s="38"/>
      <c r="IFC29" s="38"/>
      <c r="IFD29" s="40"/>
      <c r="IFE29" s="41"/>
      <c r="IFF29" s="100"/>
      <c r="IFG29" s="41"/>
      <c r="IFO29" s="43"/>
      <c r="IFR29" s="15"/>
      <c r="IFS29" s="15"/>
      <c r="IFT29" s="38"/>
      <c r="IFU29" s="38"/>
      <c r="IFX29" s="38"/>
      <c r="IFY29" s="40"/>
      <c r="IFZ29" s="41"/>
      <c r="IGA29" s="100"/>
      <c r="IGB29" s="41"/>
      <c r="IGJ29" s="43"/>
      <c r="IGM29" s="15"/>
      <c r="IGN29" s="15"/>
      <c r="IGO29" s="38"/>
      <c r="IGP29" s="38"/>
      <c r="IGS29" s="38"/>
      <c r="IGT29" s="40"/>
      <c r="IGU29" s="41"/>
      <c r="IGV29" s="100"/>
      <c r="IGW29" s="41"/>
      <c r="IHE29" s="43"/>
      <c r="IHH29" s="15"/>
      <c r="IHI29" s="15"/>
      <c r="IHJ29" s="38"/>
      <c r="IHK29" s="38"/>
      <c r="IHN29" s="38"/>
      <c r="IHO29" s="40"/>
      <c r="IHP29" s="41"/>
      <c r="IHQ29" s="100"/>
      <c r="IHR29" s="41"/>
      <c r="IHZ29" s="43"/>
      <c r="IIC29" s="15"/>
      <c r="IID29" s="15"/>
      <c r="IIE29" s="38"/>
      <c r="IIF29" s="38"/>
      <c r="III29" s="38"/>
      <c r="IIJ29" s="40"/>
      <c r="IIK29" s="41"/>
      <c r="IIL29" s="100"/>
      <c r="IIM29" s="41"/>
      <c r="IIU29" s="43"/>
      <c r="IIX29" s="15"/>
      <c r="IIY29" s="15"/>
      <c r="IIZ29" s="38"/>
      <c r="IJA29" s="38"/>
      <c r="IJD29" s="38"/>
      <c r="IJE29" s="40"/>
      <c r="IJF29" s="41"/>
      <c r="IJG29" s="100"/>
      <c r="IJH29" s="41"/>
      <c r="IJP29" s="43"/>
      <c r="IJS29" s="15"/>
      <c r="IJT29" s="15"/>
      <c r="IJU29" s="38"/>
      <c r="IJV29" s="38"/>
      <c r="IJY29" s="38"/>
      <c r="IJZ29" s="40"/>
      <c r="IKA29" s="41"/>
      <c r="IKB29" s="100"/>
      <c r="IKC29" s="41"/>
      <c r="IKK29" s="43"/>
      <c r="IKN29" s="15"/>
      <c r="IKO29" s="15"/>
      <c r="IKP29" s="38"/>
      <c r="IKQ29" s="38"/>
      <c r="IKT29" s="38"/>
      <c r="IKU29" s="40"/>
      <c r="IKV29" s="41"/>
      <c r="IKW29" s="100"/>
      <c r="IKX29" s="41"/>
      <c r="ILF29" s="43"/>
      <c r="ILI29" s="15"/>
      <c r="ILJ29" s="15"/>
      <c r="ILK29" s="38"/>
      <c r="ILL29" s="38"/>
      <c r="ILO29" s="38"/>
      <c r="ILP29" s="40"/>
      <c r="ILQ29" s="41"/>
      <c r="ILR29" s="100"/>
      <c r="ILS29" s="41"/>
      <c r="IMA29" s="43"/>
      <c r="IMD29" s="15"/>
      <c r="IME29" s="15"/>
      <c r="IMF29" s="38"/>
      <c r="IMG29" s="38"/>
      <c r="IMJ29" s="38"/>
      <c r="IMK29" s="40"/>
      <c r="IML29" s="41"/>
      <c r="IMM29" s="100"/>
      <c r="IMN29" s="41"/>
      <c r="IMV29" s="43"/>
      <c r="IMY29" s="15"/>
      <c r="IMZ29" s="15"/>
      <c r="INA29" s="38"/>
      <c r="INB29" s="38"/>
      <c r="INE29" s="38"/>
      <c r="INF29" s="40"/>
      <c r="ING29" s="41"/>
      <c r="INH29" s="100"/>
      <c r="INI29" s="41"/>
      <c r="INQ29" s="43"/>
      <c r="INT29" s="15"/>
      <c r="INU29" s="15"/>
      <c r="INV29" s="38"/>
      <c r="INW29" s="38"/>
      <c r="INZ29" s="38"/>
      <c r="IOA29" s="40"/>
      <c r="IOB29" s="41"/>
      <c r="IOC29" s="100"/>
      <c r="IOD29" s="41"/>
      <c r="IOL29" s="43"/>
      <c r="IOO29" s="15"/>
      <c r="IOP29" s="15"/>
      <c r="IOQ29" s="38"/>
      <c r="IOR29" s="38"/>
      <c r="IOU29" s="38"/>
      <c r="IOV29" s="40"/>
      <c r="IOW29" s="41"/>
      <c r="IOX29" s="100"/>
      <c r="IOY29" s="41"/>
      <c r="IPG29" s="43"/>
      <c r="IPJ29" s="15"/>
      <c r="IPK29" s="15"/>
      <c r="IPL29" s="38"/>
      <c r="IPM29" s="38"/>
      <c r="IPP29" s="38"/>
      <c r="IPQ29" s="40"/>
      <c r="IPR29" s="41"/>
      <c r="IPS29" s="100"/>
      <c r="IPT29" s="41"/>
      <c r="IQB29" s="43"/>
      <c r="IQE29" s="15"/>
      <c r="IQF29" s="15"/>
      <c r="IQG29" s="38"/>
      <c r="IQH29" s="38"/>
      <c r="IQK29" s="38"/>
      <c r="IQL29" s="40"/>
      <c r="IQM29" s="41"/>
      <c r="IQN29" s="100"/>
      <c r="IQO29" s="41"/>
      <c r="IQW29" s="43"/>
      <c r="IQZ29" s="15"/>
      <c r="IRA29" s="15"/>
      <c r="IRB29" s="38"/>
      <c r="IRC29" s="38"/>
      <c r="IRF29" s="38"/>
      <c r="IRG29" s="40"/>
      <c r="IRH29" s="41"/>
      <c r="IRI29" s="100"/>
      <c r="IRJ29" s="41"/>
      <c r="IRR29" s="43"/>
      <c r="IRU29" s="15"/>
      <c r="IRV29" s="15"/>
      <c r="IRW29" s="38"/>
      <c r="IRX29" s="38"/>
      <c r="ISA29" s="38"/>
      <c r="ISB29" s="40"/>
      <c r="ISC29" s="41"/>
      <c r="ISD29" s="100"/>
      <c r="ISE29" s="41"/>
      <c r="ISM29" s="43"/>
      <c r="ISP29" s="15"/>
      <c r="ISQ29" s="15"/>
      <c r="ISR29" s="38"/>
      <c r="ISS29" s="38"/>
      <c r="ISV29" s="38"/>
      <c r="ISW29" s="40"/>
      <c r="ISX29" s="41"/>
      <c r="ISY29" s="100"/>
      <c r="ISZ29" s="41"/>
      <c r="ITH29" s="43"/>
      <c r="ITK29" s="15"/>
      <c r="ITL29" s="15"/>
      <c r="ITM29" s="38"/>
      <c r="ITN29" s="38"/>
      <c r="ITQ29" s="38"/>
      <c r="ITR29" s="40"/>
      <c r="ITS29" s="41"/>
      <c r="ITT29" s="100"/>
      <c r="ITU29" s="41"/>
      <c r="IUC29" s="43"/>
      <c r="IUF29" s="15"/>
      <c r="IUG29" s="15"/>
      <c r="IUH29" s="38"/>
      <c r="IUI29" s="38"/>
      <c r="IUL29" s="38"/>
      <c r="IUM29" s="40"/>
      <c r="IUN29" s="41"/>
      <c r="IUO29" s="100"/>
      <c r="IUP29" s="41"/>
      <c r="IUX29" s="43"/>
      <c r="IVA29" s="15"/>
      <c r="IVB29" s="15"/>
      <c r="IVC29" s="38"/>
      <c r="IVD29" s="38"/>
      <c r="IVG29" s="38"/>
      <c r="IVH29" s="40"/>
      <c r="IVI29" s="41"/>
      <c r="IVJ29" s="100"/>
      <c r="IVK29" s="41"/>
      <c r="IVS29" s="43"/>
      <c r="IVV29" s="15"/>
      <c r="IVW29" s="15"/>
      <c r="IVX29" s="38"/>
      <c r="IVY29" s="38"/>
      <c r="IWB29" s="38"/>
      <c r="IWC29" s="40"/>
      <c r="IWD29" s="41"/>
      <c r="IWE29" s="100"/>
      <c r="IWF29" s="41"/>
      <c r="IWN29" s="43"/>
      <c r="IWQ29" s="15"/>
      <c r="IWR29" s="15"/>
      <c r="IWS29" s="38"/>
      <c r="IWT29" s="38"/>
      <c r="IWW29" s="38"/>
      <c r="IWX29" s="40"/>
      <c r="IWY29" s="41"/>
      <c r="IWZ29" s="100"/>
      <c r="IXA29" s="41"/>
      <c r="IXI29" s="43"/>
      <c r="IXL29" s="15"/>
      <c r="IXM29" s="15"/>
      <c r="IXN29" s="38"/>
      <c r="IXO29" s="38"/>
      <c r="IXR29" s="38"/>
      <c r="IXS29" s="40"/>
      <c r="IXT29" s="41"/>
      <c r="IXU29" s="100"/>
      <c r="IXV29" s="41"/>
      <c r="IYD29" s="43"/>
      <c r="IYG29" s="15"/>
      <c r="IYH29" s="15"/>
      <c r="IYI29" s="38"/>
      <c r="IYJ29" s="38"/>
      <c r="IYM29" s="38"/>
      <c r="IYN29" s="40"/>
      <c r="IYO29" s="41"/>
      <c r="IYP29" s="100"/>
      <c r="IYQ29" s="41"/>
      <c r="IYY29" s="43"/>
      <c r="IZB29" s="15"/>
      <c r="IZC29" s="15"/>
      <c r="IZD29" s="38"/>
      <c r="IZE29" s="38"/>
      <c r="IZH29" s="38"/>
      <c r="IZI29" s="40"/>
      <c r="IZJ29" s="41"/>
      <c r="IZK29" s="100"/>
      <c r="IZL29" s="41"/>
      <c r="IZT29" s="43"/>
      <c r="IZW29" s="15"/>
      <c r="IZX29" s="15"/>
      <c r="IZY29" s="38"/>
      <c r="IZZ29" s="38"/>
      <c r="JAC29" s="38"/>
      <c r="JAD29" s="40"/>
      <c r="JAE29" s="41"/>
      <c r="JAF29" s="100"/>
      <c r="JAG29" s="41"/>
      <c r="JAO29" s="43"/>
      <c r="JAR29" s="15"/>
      <c r="JAS29" s="15"/>
      <c r="JAT29" s="38"/>
      <c r="JAU29" s="38"/>
      <c r="JAX29" s="38"/>
      <c r="JAY29" s="40"/>
      <c r="JAZ29" s="41"/>
      <c r="JBA29" s="100"/>
      <c r="JBB29" s="41"/>
      <c r="JBJ29" s="43"/>
      <c r="JBM29" s="15"/>
      <c r="JBN29" s="15"/>
      <c r="JBO29" s="38"/>
      <c r="JBP29" s="38"/>
      <c r="JBS29" s="38"/>
      <c r="JBT29" s="40"/>
      <c r="JBU29" s="41"/>
      <c r="JBV29" s="100"/>
      <c r="JBW29" s="41"/>
      <c r="JCE29" s="43"/>
      <c r="JCH29" s="15"/>
      <c r="JCI29" s="15"/>
      <c r="JCJ29" s="38"/>
      <c r="JCK29" s="38"/>
      <c r="JCN29" s="38"/>
      <c r="JCO29" s="40"/>
      <c r="JCP29" s="41"/>
      <c r="JCQ29" s="100"/>
      <c r="JCR29" s="41"/>
      <c r="JCZ29" s="43"/>
      <c r="JDC29" s="15"/>
      <c r="JDD29" s="15"/>
      <c r="JDE29" s="38"/>
      <c r="JDF29" s="38"/>
      <c r="JDI29" s="38"/>
      <c r="JDJ29" s="40"/>
      <c r="JDK29" s="41"/>
      <c r="JDL29" s="100"/>
      <c r="JDM29" s="41"/>
      <c r="JDU29" s="43"/>
      <c r="JDX29" s="15"/>
      <c r="JDY29" s="15"/>
      <c r="JDZ29" s="38"/>
      <c r="JEA29" s="38"/>
      <c r="JED29" s="38"/>
      <c r="JEE29" s="40"/>
      <c r="JEF29" s="41"/>
      <c r="JEG29" s="100"/>
      <c r="JEH29" s="41"/>
      <c r="JEP29" s="43"/>
      <c r="JES29" s="15"/>
      <c r="JET29" s="15"/>
      <c r="JEU29" s="38"/>
      <c r="JEV29" s="38"/>
      <c r="JEY29" s="38"/>
      <c r="JEZ29" s="40"/>
      <c r="JFA29" s="41"/>
      <c r="JFB29" s="100"/>
      <c r="JFC29" s="41"/>
      <c r="JFK29" s="43"/>
      <c r="JFN29" s="15"/>
      <c r="JFO29" s="15"/>
      <c r="JFP29" s="38"/>
      <c r="JFQ29" s="38"/>
      <c r="JFT29" s="38"/>
      <c r="JFU29" s="40"/>
      <c r="JFV29" s="41"/>
      <c r="JFW29" s="100"/>
      <c r="JFX29" s="41"/>
      <c r="JGF29" s="43"/>
      <c r="JGI29" s="15"/>
      <c r="JGJ29" s="15"/>
      <c r="JGK29" s="38"/>
      <c r="JGL29" s="38"/>
      <c r="JGO29" s="38"/>
      <c r="JGP29" s="40"/>
      <c r="JGQ29" s="41"/>
      <c r="JGR29" s="100"/>
      <c r="JGS29" s="41"/>
      <c r="JHA29" s="43"/>
      <c r="JHD29" s="15"/>
      <c r="JHE29" s="15"/>
      <c r="JHF29" s="38"/>
      <c r="JHG29" s="38"/>
      <c r="JHJ29" s="38"/>
      <c r="JHK29" s="40"/>
      <c r="JHL29" s="41"/>
      <c r="JHM29" s="100"/>
      <c r="JHN29" s="41"/>
      <c r="JHV29" s="43"/>
      <c r="JHY29" s="15"/>
      <c r="JHZ29" s="15"/>
      <c r="JIA29" s="38"/>
      <c r="JIB29" s="38"/>
      <c r="JIE29" s="38"/>
      <c r="JIF29" s="40"/>
      <c r="JIG29" s="41"/>
      <c r="JIH29" s="100"/>
      <c r="JII29" s="41"/>
      <c r="JIQ29" s="43"/>
      <c r="JIT29" s="15"/>
      <c r="JIU29" s="15"/>
      <c r="JIV29" s="38"/>
      <c r="JIW29" s="38"/>
      <c r="JIZ29" s="38"/>
      <c r="JJA29" s="40"/>
      <c r="JJB29" s="41"/>
      <c r="JJC29" s="100"/>
      <c r="JJD29" s="41"/>
      <c r="JJL29" s="43"/>
      <c r="JJO29" s="15"/>
      <c r="JJP29" s="15"/>
      <c r="JJQ29" s="38"/>
      <c r="JJR29" s="38"/>
      <c r="JJU29" s="38"/>
      <c r="JJV29" s="40"/>
      <c r="JJW29" s="41"/>
      <c r="JJX29" s="100"/>
      <c r="JJY29" s="41"/>
      <c r="JKG29" s="43"/>
      <c r="JKJ29" s="15"/>
      <c r="JKK29" s="15"/>
      <c r="JKL29" s="38"/>
      <c r="JKM29" s="38"/>
      <c r="JKP29" s="38"/>
      <c r="JKQ29" s="40"/>
      <c r="JKR29" s="41"/>
      <c r="JKS29" s="100"/>
      <c r="JKT29" s="41"/>
      <c r="JLB29" s="43"/>
      <c r="JLE29" s="15"/>
      <c r="JLF29" s="15"/>
      <c r="JLG29" s="38"/>
      <c r="JLH29" s="38"/>
      <c r="JLK29" s="38"/>
      <c r="JLL29" s="40"/>
      <c r="JLM29" s="41"/>
      <c r="JLN29" s="100"/>
      <c r="JLO29" s="41"/>
      <c r="JLW29" s="43"/>
      <c r="JLZ29" s="15"/>
      <c r="JMA29" s="15"/>
      <c r="JMB29" s="38"/>
      <c r="JMC29" s="38"/>
      <c r="JMF29" s="38"/>
      <c r="JMG29" s="40"/>
      <c r="JMH29" s="41"/>
      <c r="JMI29" s="100"/>
      <c r="JMJ29" s="41"/>
      <c r="JMR29" s="43"/>
      <c r="JMU29" s="15"/>
      <c r="JMV29" s="15"/>
      <c r="JMW29" s="38"/>
      <c r="JMX29" s="38"/>
      <c r="JNA29" s="38"/>
      <c r="JNB29" s="40"/>
      <c r="JNC29" s="41"/>
      <c r="JND29" s="100"/>
      <c r="JNE29" s="41"/>
      <c r="JNM29" s="43"/>
      <c r="JNP29" s="15"/>
      <c r="JNQ29" s="15"/>
      <c r="JNR29" s="38"/>
      <c r="JNS29" s="38"/>
      <c r="JNV29" s="38"/>
      <c r="JNW29" s="40"/>
      <c r="JNX29" s="41"/>
      <c r="JNY29" s="100"/>
      <c r="JNZ29" s="41"/>
      <c r="JOH29" s="43"/>
      <c r="JOK29" s="15"/>
      <c r="JOL29" s="15"/>
      <c r="JOM29" s="38"/>
      <c r="JON29" s="38"/>
      <c r="JOQ29" s="38"/>
      <c r="JOR29" s="40"/>
      <c r="JOS29" s="41"/>
      <c r="JOT29" s="100"/>
      <c r="JOU29" s="41"/>
      <c r="JPC29" s="43"/>
      <c r="JPF29" s="15"/>
      <c r="JPG29" s="15"/>
      <c r="JPH29" s="38"/>
      <c r="JPI29" s="38"/>
      <c r="JPL29" s="38"/>
      <c r="JPM29" s="40"/>
      <c r="JPN29" s="41"/>
      <c r="JPO29" s="100"/>
      <c r="JPP29" s="41"/>
      <c r="JPX29" s="43"/>
      <c r="JQA29" s="15"/>
      <c r="JQB29" s="15"/>
      <c r="JQC29" s="38"/>
      <c r="JQD29" s="38"/>
      <c r="JQG29" s="38"/>
      <c r="JQH29" s="40"/>
      <c r="JQI29" s="41"/>
      <c r="JQJ29" s="100"/>
      <c r="JQK29" s="41"/>
      <c r="JQS29" s="43"/>
      <c r="JQV29" s="15"/>
      <c r="JQW29" s="15"/>
      <c r="JQX29" s="38"/>
      <c r="JQY29" s="38"/>
      <c r="JRB29" s="38"/>
      <c r="JRC29" s="40"/>
      <c r="JRD29" s="41"/>
      <c r="JRE29" s="100"/>
      <c r="JRF29" s="41"/>
      <c r="JRN29" s="43"/>
      <c r="JRQ29" s="15"/>
      <c r="JRR29" s="15"/>
      <c r="JRS29" s="38"/>
      <c r="JRT29" s="38"/>
      <c r="JRW29" s="38"/>
      <c r="JRX29" s="40"/>
      <c r="JRY29" s="41"/>
      <c r="JRZ29" s="100"/>
      <c r="JSA29" s="41"/>
      <c r="JSI29" s="43"/>
      <c r="JSL29" s="15"/>
      <c r="JSM29" s="15"/>
      <c r="JSN29" s="38"/>
      <c r="JSO29" s="38"/>
      <c r="JSR29" s="38"/>
      <c r="JSS29" s="40"/>
      <c r="JST29" s="41"/>
      <c r="JSU29" s="100"/>
      <c r="JSV29" s="41"/>
      <c r="JTD29" s="43"/>
      <c r="JTG29" s="15"/>
      <c r="JTH29" s="15"/>
      <c r="JTI29" s="38"/>
      <c r="JTJ29" s="38"/>
      <c r="JTM29" s="38"/>
      <c r="JTN29" s="40"/>
      <c r="JTO29" s="41"/>
      <c r="JTP29" s="100"/>
      <c r="JTQ29" s="41"/>
      <c r="JTY29" s="43"/>
      <c r="JUB29" s="15"/>
      <c r="JUC29" s="15"/>
      <c r="JUD29" s="38"/>
      <c r="JUE29" s="38"/>
      <c r="JUH29" s="38"/>
      <c r="JUI29" s="40"/>
      <c r="JUJ29" s="41"/>
      <c r="JUK29" s="100"/>
      <c r="JUL29" s="41"/>
      <c r="JUT29" s="43"/>
      <c r="JUW29" s="15"/>
      <c r="JUX29" s="15"/>
      <c r="JUY29" s="38"/>
      <c r="JUZ29" s="38"/>
      <c r="JVC29" s="38"/>
      <c r="JVD29" s="40"/>
      <c r="JVE29" s="41"/>
      <c r="JVF29" s="100"/>
      <c r="JVG29" s="41"/>
      <c r="JVO29" s="43"/>
      <c r="JVR29" s="15"/>
      <c r="JVS29" s="15"/>
      <c r="JVT29" s="38"/>
      <c r="JVU29" s="38"/>
      <c r="JVX29" s="38"/>
      <c r="JVY29" s="40"/>
      <c r="JVZ29" s="41"/>
      <c r="JWA29" s="100"/>
      <c r="JWB29" s="41"/>
      <c r="JWJ29" s="43"/>
      <c r="JWM29" s="15"/>
      <c r="JWN29" s="15"/>
      <c r="JWO29" s="38"/>
      <c r="JWP29" s="38"/>
      <c r="JWS29" s="38"/>
      <c r="JWT29" s="40"/>
      <c r="JWU29" s="41"/>
      <c r="JWV29" s="100"/>
      <c r="JWW29" s="41"/>
      <c r="JXE29" s="43"/>
      <c r="JXH29" s="15"/>
      <c r="JXI29" s="15"/>
      <c r="JXJ29" s="38"/>
      <c r="JXK29" s="38"/>
      <c r="JXN29" s="38"/>
      <c r="JXO29" s="40"/>
      <c r="JXP29" s="41"/>
      <c r="JXQ29" s="100"/>
      <c r="JXR29" s="41"/>
      <c r="JXZ29" s="43"/>
      <c r="JYC29" s="15"/>
      <c r="JYD29" s="15"/>
      <c r="JYE29" s="38"/>
      <c r="JYF29" s="38"/>
      <c r="JYI29" s="38"/>
      <c r="JYJ29" s="40"/>
      <c r="JYK29" s="41"/>
      <c r="JYL29" s="100"/>
      <c r="JYM29" s="41"/>
      <c r="JYU29" s="43"/>
      <c r="JYX29" s="15"/>
      <c r="JYY29" s="15"/>
      <c r="JYZ29" s="38"/>
      <c r="JZA29" s="38"/>
      <c r="JZD29" s="38"/>
      <c r="JZE29" s="40"/>
      <c r="JZF29" s="41"/>
      <c r="JZG29" s="100"/>
      <c r="JZH29" s="41"/>
      <c r="JZP29" s="43"/>
      <c r="JZS29" s="15"/>
      <c r="JZT29" s="15"/>
      <c r="JZU29" s="38"/>
      <c r="JZV29" s="38"/>
      <c r="JZY29" s="38"/>
      <c r="JZZ29" s="40"/>
      <c r="KAA29" s="41"/>
      <c r="KAB29" s="100"/>
      <c r="KAC29" s="41"/>
      <c r="KAK29" s="43"/>
      <c r="KAN29" s="15"/>
      <c r="KAO29" s="15"/>
      <c r="KAP29" s="38"/>
      <c r="KAQ29" s="38"/>
      <c r="KAT29" s="38"/>
      <c r="KAU29" s="40"/>
      <c r="KAV29" s="41"/>
      <c r="KAW29" s="100"/>
      <c r="KAX29" s="41"/>
      <c r="KBF29" s="43"/>
      <c r="KBI29" s="15"/>
      <c r="KBJ29" s="15"/>
      <c r="KBK29" s="38"/>
      <c r="KBL29" s="38"/>
      <c r="KBO29" s="38"/>
      <c r="KBP29" s="40"/>
      <c r="KBQ29" s="41"/>
      <c r="KBR29" s="100"/>
      <c r="KBS29" s="41"/>
      <c r="KCA29" s="43"/>
      <c r="KCD29" s="15"/>
      <c r="KCE29" s="15"/>
      <c r="KCF29" s="38"/>
      <c r="KCG29" s="38"/>
      <c r="KCJ29" s="38"/>
      <c r="KCK29" s="40"/>
      <c r="KCL29" s="41"/>
      <c r="KCM29" s="100"/>
      <c r="KCN29" s="41"/>
      <c r="KCV29" s="43"/>
      <c r="KCY29" s="15"/>
      <c r="KCZ29" s="15"/>
      <c r="KDA29" s="38"/>
      <c r="KDB29" s="38"/>
      <c r="KDE29" s="38"/>
      <c r="KDF29" s="40"/>
      <c r="KDG29" s="41"/>
      <c r="KDH29" s="100"/>
      <c r="KDI29" s="41"/>
      <c r="KDQ29" s="43"/>
      <c r="KDT29" s="15"/>
      <c r="KDU29" s="15"/>
      <c r="KDV29" s="38"/>
      <c r="KDW29" s="38"/>
      <c r="KDZ29" s="38"/>
      <c r="KEA29" s="40"/>
      <c r="KEB29" s="41"/>
      <c r="KEC29" s="100"/>
      <c r="KED29" s="41"/>
      <c r="KEL29" s="43"/>
      <c r="KEO29" s="15"/>
      <c r="KEP29" s="15"/>
      <c r="KEQ29" s="38"/>
      <c r="KER29" s="38"/>
      <c r="KEU29" s="38"/>
      <c r="KEV29" s="40"/>
      <c r="KEW29" s="41"/>
      <c r="KEX29" s="100"/>
      <c r="KEY29" s="41"/>
      <c r="KFG29" s="43"/>
      <c r="KFJ29" s="15"/>
      <c r="KFK29" s="15"/>
      <c r="KFL29" s="38"/>
      <c r="KFM29" s="38"/>
      <c r="KFP29" s="38"/>
      <c r="KFQ29" s="40"/>
      <c r="KFR29" s="41"/>
      <c r="KFS29" s="100"/>
      <c r="KFT29" s="41"/>
      <c r="KGB29" s="43"/>
      <c r="KGE29" s="15"/>
      <c r="KGF29" s="15"/>
      <c r="KGG29" s="38"/>
      <c r="KGH29" s="38"/>
      <c r="KGK29" s="38"/>
      <c r="KGL29" s="40"/>
      <c r="KGM29" s="41"/>
      <c r="KGN29" s="100"/>
      <c r="KGO29" s="41"/>
      <c r="KGW29" s="43"/>
      <c r="KGZ29" s="15"/>
      <c r="KHA29" s="15"/>
      <c r="KHB29" s="38"/>
      <c r="KHC29" s="38"/>
      <c r="KHF29" s="38"/>
      <c r="KHG29" s="40"/>
      <c r="KHH29" s="41"/>
      <c r="KHI29" s="100"/>
      <c r="KHJ29" s="41"/>
      <c r="KHR29" s="43"/>
      <c r="KHU29" s="15"/>
      <c r="KHV29" s="15"/>
      <c r="KHW29" s="38"/>
      <c r="KHX29" s="38"/>
      <c r="KIA29" s="38"/>
      <c r="KIB29" s="40"/>
      <c r="KIC29" s="41"/>
      <c r="KID29" s="100"/>
      <c r="KIE29" s="41"/>
      <c r="KIM29" s="43"/>
      <c r="KIP29" s="15"/>
      <c r="KIQ29" s="15"/>
      <c r="KIR29" s="38"/>
      <c r="KIS29" s="38"/>
      <c r="KIV29" s="38"/>
      <c r="KIW29" s="40"/>
      <c r="KIX29" s="41"/>
      <c r="KIY29" s="100"/>
      <c r="KIZ29" s="41"/>
      <c r="KJH29" s="43"/>
      <c r="KJK29" s="15"/>
      <c r="KJL29" s="15"/>
      <c r="KJM29" s="38"/>
      <c r="KJN29" s="38"/>
      <c r="KJQ29" s="38"/>
      <c r="KJR29" s="40"/>
      <c r="KJS29" s="41"/>
      <c r="KJT29" s="100"/>
      <c r="KJU29" s="41"/>
      <c r="KKC29" s="43"/>
      <c r="KKF29" s="15"/>
      <c r="KKG29" s="15"/>
      <c r="KKH29" s="38"/>
      <c r="KKI29" s="38"/>
      <c r="KKL29" s="38"/>
      <c r="KKM29" s="40"/>
      <c r="KKN29" s="41"/>
      <c r="KKO29" s="100"/>
      <c r="KKP29" s="41"/>
      <c r="KKX29" s="43"/>
      <c r="KLA29" s="15"/>
      <c r="KLB29" s="15"/>
      <c r="KLC29" s="38"/>
      <c r="KLD29" s="38"/>
      <c r="KLG29" s="38"/>
      <c r="KLH29" s="40"/>
      <c r="KLI29" s="41"/>
      <c r="KLJ29" s="100"/>
      <c r="KLK29" s="41"/>
      <c r="KLS29" s="43"/>
      <c r="KLV29" s="15"/>
      <c r="KLW29" s="15"/>
      <c r="KLX29" s="38"/>
      <c r="KLY29" s="38"/>
      <c r="KMB29" s="38"/>
      <c r="KMC29" s="40"/>
      <c r="KMD29" s="41"/>
      <c r="KME29" s="100"/>
      <c r="KMF29" s="41"/>
      <c r="KMN29" s="43"/>
      <c r="KMQ29" s="15"/>
      <c r="KMR29" s="15"/>
      <c r="KMS29" s="38"/>
      <c r="KMT29" s="38"/>
      <c r="KMW29" s="38"/>
      <c r="KMX29" s="40"/>
      <c r="KMY29" s="41"/>
      <c r="KMZ29" s="100"/>
      <c r="KNA29" s="41"/>
      <c r="KNI29" s="43"/>
      <c r="KNL29" s="15"/>
      <c r="KNM29" s="15"/>
      <c r="KNN29" s="38"/>
      <c r="KNO29" s="38"/>
      <c r="KNR29" s="38"/>
      <c r="KNS29" s="40"/>
      <c r="KNT29" s="41"/>
      <c r="KNU29" s="100"/>
      <c r="KNV29" s="41"/>
      <c r="KOD29" s="43"/>
      <c r="KOG29" s="15"/>
      <c r="KOH29" s="15"/>
      <c r="KOI29" s="38"/>
      <c r="KOJ29" s="38"/>
      <c r="KOM29" s="38"/>
      <c r="KON29" s="40"/>
      <c r="KOO29" s="41"/>
      <c r="KOP29" s="100"/>
      <c r="KOQ29" s="41"/>
      <c r="KOY29" s="43"/>
      <c r="KPB29" s="15"/>
      <c r="KPC29" s="15"/>
      <c r="KPD29" s="38"/>
      <c r="KPE29" s="38"/>
      <c r="KPH29" s="38"/>
      <c r="KPI29" s="40"/>
      <c r="KPJ29" s="41"/>
      <c r="KPK29" s="100"/>
      <c r="KPL29" s="41"/>
      <c r="KPT29" s="43"/>
      <c r="KPW29" s="15"/>
      <c r="KPX29" s="15"/>
      <c r="KPY29" s="38"/>
      <c r="KPZ29" s="38"/>
      <c r="KQC29" s="38"/>
      <c r="KQD29" s="40"/>
      <c r="KQE29" s="41"/>
      <c r="KQF29" s="100"/>
      <c r="KQG29" s="41"/>
      <c r="KQO29" s="43"/>
      <c r="KQR29" s="15"/>
      <c r="KQS29" s="15"/>
      <c r="KQT29" s="38"/>
      <c r="KQU29" s="38"/>
      <c r="KQX29" s="38"/>
      <c r="KQY29" s="40"/>
      <c r="KQZ29" s="41"/>
      <c r="KRA29" s="100"/>
      <c r="KRB29" s="41"/>
      <c r="KRJ29" s="43"/>
      <c r="KRM29" s="15"/>
      <c r="KRN29" s="15"/>
      <c r="KRO29" s="38"/>
      <c r="KRP29" s="38"/>
      <c r="KRS29" s="38"/>
      <c r="KRT29" s="40"/>
      <c r="KRU29" s="41"/>
      <c r="KRV29" s="100"/>
      <c r="KRW29" s="41"/>
      <c r="KSE29" s="43"/>
      <c r="KSH29" s="15"/>
      <c r="KSI29" s="15"/>
      <c r="KSJ29" s="38"/>
      <c r="KSK29" s="38"/>
      <c r="KSN29" s="38"/>
      <c r="KSO29" s="40"/>
      <c r="KSP29" s="41"/>
      <c r="KSQ29" s="100"/>
      <c r="KSR29" s="41"/>
      <c r="KSZ29" s="43"/>
      <c r="KTC29" s="15"/>
      <c r="KTD29" s="15"/>
      <c r="KTE29" s="38"/>
      <c r="KTF29" s="38"/>
      <c r="KTI29" s="38"/>
      <c r="KTJ29" s="40"/>
      <c r="KTK29" s="41"/>
      <c r="KTL29" s="100"/>
      <c r="KTM29" s="41"/>
      <c r="KTU29" s="43"/>
      <c r="KTX29" s="15"/>
      <c r="KTY29" s="15"/>
      <c r="KTZ29" s="38"/>
      <c r="KUA29" s="38"/>
      <c r="KUD29" s="38"/>
      <c r="KUE29" s="40"/>
      <c r="KUF29" s="41"/>
      <c r="KUG29" s="100"/>
      <c r="KUH29" s="41"/>
      <c r="KUP29" s="43"/>
      <c r="KUS29" s="15"/>
      <c r="KUT29" s="15"/>
      <c r="KUU29" s="38"/>
      <c r="KUV29" s="38"/>
      <c r="KUY29" s="38"/>
      <c r="KUZ29" s="40"/>
      <c r="KVA29" s="41"/>
      <c r="KVB29" s="100"/>
      <c r="KVC29" s="41"/>
      <c r="KVK29" s="43"/>
      <c r="KVN29" s="15"/>
      <c r="KVO29" s="15"/>
      <c r="KVP29" s="38"/>
      <c r="KVQ29" s="38"/>
      <c r="KVT29" s="38"/>
      <c r="KVU29" s="40"/>
      <c r="KVV29" s="41"/>
      <c r="KVW29" s="100"/>
      <c r="KVX29" s="41"/>
      <c r="KWF29" s="43"/>
      <c r="KWI29" s="15"/>
      <c r="KWJ29" s="15"/>
      <c r="KWK29" s="38"/>
      <c r="KWL29" s="38"/>
      <c r="KWO29" s="38"/>
      <c r="KWP29" s="40"/>
      <c r="KWQ29" s="41"/>
      <c r="KWR29" s="100"/>
      <c r="KWS29" s="41"/>
      <c r="KXA29" s="43"/>
      <c r="KXD29" s="15"/>
      <c r="KXE29" s="15"/>
      <c r="KXF29" s="38"/>
      <c r="KXG29" s="38"/>
      <c r="KXJ29" s="38"/>
      <c r="KXK29" s="40"/>
      <c r="KXL29" s="41"/>
      <c r="KXM29" s="100"/>
      <c r="KXN29" s="41"/>
      <c r="KXV29" s="43"/>
      <c r="KXY29" s="15"/>
      <c r="KXZ29" s="15"/>
      <c r="KYA29" s="38"/>
      <c r="KYB29" s="38"/>
      <c r="KYE29" s="38"/>
      <c r="KYF29" s="40"/>
      <c r="KYG29" s="41"/>
      <c r="KYH29" s="100"/>
      <c r="KYI29" s="41"/>
      <c r="KYQ29" s="43"/>
      <c r="KYT29" s="15"/>
      <c r="KYU29" s="15"/>
      <c r="KYV29" s="38"/>
      <c r="KYW29" s="38"/>
      <c r="KYZ29" s="38"/>
      <c r="KZA29" s="40"/>
      <c r="KZB29" s="41"/>
      <c r="KZC29" s="100"/>
      <c r="KZD29" s="41"/>
      <c r="KZL29" s="43"/>
      <c r="KZO29" s="15"/>
      <c r="KZP29" s="15"/>
      <c r="KZQ29" s="38"/>
      <c r="KZR29" s="38"/>
      <c r="KZU29" s="38"/>
      <c r="KZV29" s="40"/>
      <c r="KZW29" s="41"/>
      <c r="KZX29" s="100"/>
      <c r="KZY29" s="41"/>
      <c r="LAG29" s="43"/>
      <c r="LAJ29" s="15"/>
      <c r="LAK29" s="15"/>
      <c r="LAL29" s="38"/>
      <c r="LAM29" s="38"/>
      <c r="LAP29" s="38"/>
      <c r="LAQ29" s="40"/>
      <c r="LAR29" s="41"/>
      <c r="LAS29" s="100"/>
      <c r="LAT29" s="41"/>
      <c r="LBB29" s="43"/>
      <c r="LBE29" s="15"/>
      <c r="LBF29" s="15"/>
      <c r="LBG29" s="38"/>
      <c r="LBH29" s="38"/>
      <c r="LBK29" s="38"/>
      <c r="LBL29" s="40"/>
      <c r="LBM29" s="41"/>
      <c r="LBN29" s="100"/>
      <c r="LBO29" s="41"/>
      <c r="LBW29" s="43"/>
      <c r="LBZ29" s="15"/>
      <c r="LCA29" s="15"/>
      <c r="LCB29" s="38"/>
      <c r="LCC29" s="38"/>
      <c r="LCF29" s="38"/>
      <c r="LCG29" s="40"/>
      <c r="LCH29" s="41"/>
      <c r="LCI29" s="100"/>
      <c r="LCJ29" s="41"/>
      <c r="LCR29" s="43"/>
      <c r="LCU29" s="15"/>
      <c r="LCV29" s="15"/>
      <c r="LCW29" s="38"/>
      <c r="LCX29" s="38"/>
      <c r="LDA29" s="38"/>
      <c r="LDB29" s="40"/>
      <c r="LDC29" s="41"/>
      <c r="LDD29" s="100"/>
      <c r="LDE29" s="41"/>
      <c r="LDM29" s="43"/>
      <c r="LDP29" s="15"/>
      <c r="LDQ29" s="15"/>
      <c r="LDR29" s="38"/>
      <c r="LDS29" s="38"/>
      <c r="LDV29" s="38"/>
      <c r="LDW29" s="40"/>
      <c r="LDX29" s="41"/>
      <c r="LDY29" s="100"/>
      <c r="LDZ29" s="41"/>
      <c r="LEH29" s="43"/>
      <c r="LEK29" s="15"/>
      <c r="LEL29" s="15"/>
      <c r="LEM29" s="38"/>
      <c r="LEN29" s="38"/>
      <c r="LEQ29" s="38"/>
      <c r="LER29" s="40"/>
      <c r="LES29" s="41"/>
      <c r="LET29" s="100"/>
      <c r="LEU29" s="41"/>
      <c r="LFC29" s="43"/>
      <c r="LFF29" s="15"/>
      <c r="LFG29" s="15"/>
      <c r="LFH29" s="38"/>
      <c r="LFI29" s="38"/>
      <c r="LFL29" s="38"/>
      <c r="LFM29" s="40"/>
      <c r="LFN29" s="41"/>
      <c r="LFO29" s="100"/>
      <c r="LFP29" s="41"/>
      <c r="LFX29" s="43"/>
      <c r="LGA29" s="15"/>
      <c r="LGB29" s="15"/>
      <c r="LGC29" s="38"/>
      <c r="LGD29" s="38"/>
      <c r="LGG29" s="38"/>
      <c r="LGH29" s="40"/>
      <c r="LGI29" s="41"/>
      <c r="LGJ29" s="100"/>
      <c r="LGK29" s="41"/>
      <c r="LGS29" s="43"/>
      <c r="LGV29" s="15"/>
      <c r="LGW29" s="15"/>
      <c r="LGX29" s="38"/>
      <c r="LGY29" s="38"/>
      <c r="LHB29" s="38"/>
      <c r="LHC29" s="40"/>
      <c r="LHD29" s="41"/>
      <c r="LHE29" s="100"/>
      <c r="LHF29" s="41"/>
      <c r="LHN29" s="43"/>
      <c r="LHQ29" s="15"/>
      <c r="LHR29" s="15"/>
      <c r="LHS29" s="38"/>
      <c r="LHT29" s="38"/>
      <c r="LHW29" s="38"/>
      <c r="LHX29" s="40"/>
      <c r="LHY29" s="41"/>
      <c r="LHZ29" s="100"/>
      <c r="LIA29" s="41"/>
      <c r="LII29" s="43"/>
      <c r="LIL29" s="15"/>
      <c r="LIM29" s="15"/>
      <c r="LIN29" s="38"/>
      <c r="LIO29" s="38"/>
      <c r="LIR29" s="38"/>
      <c r="LIS29" s="40"/>
      <c r="LIT29" s="41"/>
      <c r="LIU29" s="100"/>
      <c r="LIV29" s="41"/>
      <c r="LJD29" s="43"/>
      <c r="LJG29" s="15"/>
      <c r="LJH29" s="15"/>
      <c r="LJI29" s="38"/>
      <c r="LJJ29" s="38"/>
      <c r="LJM29" s="38"/>
      <c r="LJN29" s="40"/>
      <c r="LJO29" s="41"/>
      <c r="LJP29" s="100"/>
      <c r="LJQ29" s="41"/>
      <c r="LJY29" s="43"/>
      <c r="LKB29" s="15"/>
      <c r="LKC29" s="15"/>
      <c r="LKD29" s="38"/>
      <c r="LKE29" s="38"/>
      <c r="LKH29" s="38"/>
      <c r="LKI29" s="40"/>
      <c r="LKJ29" s="41"/>
      <c r="LKK29" s="100"/>
      <c r="LKL29" s="41"/>
      <c r="LKT29" s="43"/>
      <c r="LKW29" s="15"/>
      <c r="LKX29" s="15"/>
      <c r="LKY29" s="38"/>
      <c r="LKZ29" s="38"/>
      <c r="LLC29" s="38"/>
      <c r="LLD29" s="40"/>
      <c r="LLE29" s="41"/>
      <c r="LLF29" s="100"/>
      <c r="LLG29" s="41"/>
      <c r="LLO29" s="43"/>
      <c r="LLR29" s="15"/>
      <c r="LLS29" s="15"/>
      <c r="LLT29" s="38"/>
      <c r="LLU29" s="38"/>
      <c r="LLX29" s="38"/>
      <c r="LLY29" s="40"/>
      <c r="LLZ29" s="41"/>
      <c r="LMA29" s="100"/>
      <c r="LMB29" s="41"/>
      <c r="LMJ29" s="43"/>
      <c r="LMM29" s="15"/>
      <c r="LMN29" s="15"/>
      <c r="LMO29" s="38"/>
      <c r="LMP29" s="38"/>
      <c r="LMS29" s="38"/>
      <c r="LMT29" s="40"/>
      <c r="LMU29" s="41"/>
      <c r="LMV29" s="100"/>
      <c r="LMW29" s="41"/>
      <c r="LNE29" s="43"/>
      <c r="LNH29" s="15"/>
      <c r="LNI29" s="15"/>
      <c r="LNJ29" s="38"/>
      <c r="LNK29" s="38"/>
      <c r="LNN29" s="38"/>
      <c r="LNO29" s="40"/>
      <c r="LNP29" s="41"/>
      <c r="LNQ29" s="100"/>
      <c r="LNR29" s="41"/>
      <c r="LNZ29" s="43"/>
      <c r="LOC29" s="15"/>
      <c r="LOD29" s="15"/>
      <c r="LOE29" s="38"/>
      <c r="LOF29" s="38"/>
      <c r="LOI29" s="38"/>
      <c r="LOJ29" s="40"/>
      <c r="LOK29" s="41"/>
      <c r="LOL29" s="100"/>
      <c r="LOM29" s="41"/>
      <c r="LOU29" s="43"/>
      <c r="LOX29" s="15"/>
      <c r="LOY29" s="15"/>
      <c r="LOZ29" s="38"/>
      <c r="LPA29" s="38"/>
      <c r="LPD29" s="38"/>
      <c r="LPE29" s="40"/>
      <c r="LPF29" s="41"/>
      <c r="LPG29" s="100"/>
      <c r="LPH29" s="41"/>
      <c r="LPP29" s="43"/>
      <c r="LPS29" s="15"/>
      <c r="LPT29" s="15"/>
      <c r="LPU29" s="38"/>
      <c r="LPV29" s="38"/>
      <c r="LPY29" s="38"/>
      <c r="LPZ29" s="40"/>
      <c r="LQA29" s="41"/>
      <c r="LQB29" s="100"/>
      <c r="LQC29" s="41"/>
      <c r="LQK29" s="43"/>
      <c r="LQN29" s="15"/>
      <c r="LQO29" s="15"/>
      <c r="LQP29" s="38"/>
      <c r="LQQ29" s="38"/>
      <c r="LQT29" s="38"/>
      <c r="LQU29" s="40"/>
      <c r="LQV29" s="41"/>
      <c r="LQW29" s="100"/>
      <c r="LQX29" s="41"/>
      <c r="LRF29" s="43"/>
      <c r="LRI29" s="15"/>
      <c r="LRJ29" s="15"/>
      <c r="LRK29" s="38"/>
      <c r="LRL29" s="38"/>
      <c r="LRO29" s="38"/>
      <c r="LRP29" s="40"/>
      <c r="LRQ29" s="41"/>
      <c r="LRR29" s="100"/>
      <c r="LRS29" s="41"/>
      <c r="LSA29" s="43"/>
      <c r="LSD29" s="15"/>
      <c r="LSE29" s="15"/>
      <c r="LSF29" s="38"/>
      <c r="LSG29" s="38"/>
      <c r="LSJ29" s="38"/>
      <c r="LSK29" s="40"/>
      <c r="LSL29" s="41"/>
      <c r="LSM29" s="100"/>
      <c r="LSN29" s="41"/>
      <c r="LSV29" s="43"/>
      <c r="LSY29" s="15"/>
      <c r="LSZ29" s="15"/>
      <c r="LTA29" s="38"/>
      <c r="LTB29" s="38"/>
      <c r="LTE29" s="38"/>
      <c r="LTF29" s="40"/>
      <c r="LTG29" s="41"/>
      <c r="LTH29" s="100"/>
      <c r="LTI29" s="41"/>
      <c r="LTQ29" s="43"/>
      <c r="LTT29" s="15"/>
      <c r="LTU29" s="15"/>
      <c r="LTV29" s="38"/>
      <c r="LTW29" s="38"/>
      <c r="LTZ29" s="38"/>
      <c r="LUA29" s="40"/>
      <c r="LUB29" s="41"/>
      <c r="LUC29" s="100"/>
      <c r="LUD29" s="41"/>
      <c r="LUL29" s="43"/>
      <c r="LUO29" s="15"/>
      <c r="LUP29" s="15"/>
      <c r="LUQ29" s="38"/>
      <c r="LUR29" s="38"/>
      <c r="LUU29" s="38"/>
      <c r="LUV29" s="40"/>
      <c r="LUW29" s="41"/>
      <c r="LUX29" s="100"/>
      <c r="LUY29" s="41"/>
      <c r="LVG29" s="43"/>
      <c r="LVJ29" s="15"/>
      <c r="LVK29" s="15"/>
      <c r="LVL29" s="38"/>
      <c r="LVM29" s="38"/>
      <c r="LVP29" s="38"/>
      <c r="LVQ29" s="40"/>
      <c r="LVR29" s="41"/>
      <c r="LVS29" s="100"/>
      <c r="LVT29" s="41"/>
      <c r="LWB29" s="43"/>
      <c r="LWE29" s="15"/>
      <c r="LWF29" s="15"/>
      <c r="LWG29" s="38"/>
      <c r="LWH29" s="38"/>
      <c r="LWK29" s="38"/>
      <c r="LWL29" s="40"/>
      <c r="LWM29" s="41"/>
      <c r="LWN29" s="100"/>
      <c r="LWO29" s="41"/>
      <c r="LWW29" s="43"/>
      <c r="LWZ29" s="15"/>
      <c r="LXA29" s="15"/>
      <c r="LXB29" s="38"/>
      <c r="LXC29" s="38"/>
      <c r="LXF29" s="38"/>
      <c r="LXG29" s="40"/>
      <c r="LXH29" s="41"/>
      <c r="LXI29" s="100"/>
      <c r="LXJ29" s="41"/>
      <c r="LXR29" s="43"/>
      <c r="LXU29" s="15"/>
      <c r="LXV29" s="15"/>
      <c r="LXW29" s="38"/>
      <c r="LXX29" s="38"/>
      <c r="LYA29" s="38"/>
      <c r="LYB29" s="40"/>
      <c r="LYC29" s="41"/>
      <c r="LYD29" s="100"/>
      <c r="LYE29" s="41"/>
      <c r="LYM29" s="43"/>
      <c r="LYP29" s="15"/>
      <c r="LYQ29" s="15"/>
      <c r="LYR29" s="38"/>
      <c r="LYS29" s="38"/>
      <c r="LYV29" s="38"/>
      <c r="LYW29" s="40"/>
      <c r="LYX29" s="41"/>
      <c r="LYY29" s="100"/>
      <c r="LYZ29" s="41"/>
      <c r="LZH29" s="43"/>
      <c r="LZK29" s="15"/>
      <c r="LZL29" s="15"/>
      <c r="LZM29" s="38"/>
      <c r="LZN29" s="38"/>
      <c r="LZQ29" s="38"/>
      <c r="LZR29" s="40"/>
      <c r="LZS29" s="41"/>
      <c r="LZT29" s="100"/>
      <c r="LZU29" s="41"/>
      <c r="MAC29" s="43"/>
      <c r="MAF29" s="15"/>
      <c r="MAG29" s="15"/>
      <c r="MAH29" s="38"/>
      <c r="MAI29" s="38"/>
      <c r="MAL29" s="38"/>
      <c r="MAM29" s="40"/>
      <c r="MAN29" s="41"/>
      <c r="MAO29" s="100"/>
      <c r="MAP29" s="41"/>
      <c r="MAX29" s="43"/>
      <c r="MBA29" s="15"/>
      <c r="MBB29" s="15"/>
      <c r="MBC29" s="38"/>
      <c r="MBD29" s="38"/>
      <c r="MBG29" s="38"/>
      <c r="MBH29" s="40"/>
      <c r="MBI29" s="41"/>
      <c r="MBJ29" s="100"/>
      <c r="MBK29" s="41"/>
      <c r="MBS29" s="43"/>
      <c r="MBV29" s="15"/>
      <c r="MBW29" s="15"/>
      <c r="MBX29" s="38"/>
      <c r="MBY29" s="38"/>
      <c r="MCB29" s="38"/>
      <c r="MCC29" s="40"/>
      <c r="MCD29" s="41"/>
      <c r="MCE29" s="100"/>
      <c r="MCF29" s="41"/>
      <c r="MCN29" s="43"/>
      <c r="MCQ29" s="15"/>
      <c r="MCR29" s="15"/>
      <c r="MCS29" s="38"/>
      <c r="MCT29" s="38"/>
      <c r="MCW29" s="38"/>
      <c r="MCX29" s="40"/>
      <c r="MCY29" s="41"/>
      <c r="MCZ29" s="100"/>
      <c r="MDA29" s="41"/>
      <c r="MDI29" s="43"/>
      <c r="MDL29" s="15"/>
      <c r="MDM29" s="15"/>
      <c r="MDN29" s="38"/>
      <c r="MDO29" s="38"/>
      <c r="MDR29" s="38"/>
      <c r="MDS29" s="40"/>
      <c r="MDT29" s="41"/>
      <c r="MDU29" s="100"/>
      <c r="MDV29" s="41"/>
      <c r="MED29" s="43"/>
      <c r="MEG29" s="15"/>
      <c r="MEH29" s="15"/>
      <c r="MEI29" s="38"/>
      <c r="MEJ29" s="38"/>
      <c r="MEM29" s="38"/>
      <c r="MEN29" s="40"/>
      <c r="MEO29" s="41"/>
      <c r="MEP29" s="100"/>
      <c r="MEQ29" s="41"/>
      <c r="MEY29" s="43"/>
      <c r="MFB29" s="15"/>
      <c r="MFC29" s="15"/>
      <c r="MFD29" s="38"/>
      <c r="MFE29" s="38"/>
      <c r="MFH29" s="38"/>
      <c r="MFI29" s="40"/>
      <c r="MFJ29" s="41"/>
      <c r="MFK29" s="100"/>
      <c r="MFL29" s="41"/>
      <c r="MFT29" s="43"/>
      <c r="MFW29" s="15"/>
      <c r="MFX29" s="15"/>
      <c r="MFY29" s="38"/>
      <c r="MFZ29" s="38"/>
      <c r="MGC29" s="38"/>
      <c r="MGD29" s="40"/>
      <c r="MGE29" s="41"/>
      <c r="MGF29" s="100"/>
      <c r="MGG29" s="41"/>
      <c r="MGO29" s="43"/>
      <c r="MGR29" s="15"/>
      <c r="MGS29" s="15"/>
      <c r="MGT29" s="38"/>
      <c r="MGU29" s="38"/>
      <c r="MGX29" s="38"/>
      <c r="MGY29" s="40"/>
      <c r="MGZ29" s="41"/>
      <c r="MHA29" s="100"/>
      <c r="MHB29" s="41"/>
      <c r="MHJ29" s="43"/>
      <c r="MHM29" s="15"/>
      <c r="MHN29" s="15"/>
      <c r="MHO29" s="38"/>
      <c r="MHP29" s="38"/>
      <c r="MHS29" s="38"/>
      <c r="MHT29" s="40"/>
      <c r="MHU29" s="41"/>
      <c r="MHV29" s="100"/>
      <c r="MHW29" s="41"/>
      <c r="MIE29" s="43"/>
      <c r="MIH29" s="15"/>
      <c r="MII29" s="15"/>
      <c r="MIJ29" s="38"/>
      <c r="MIK29" s="38"/>
      <c r="MIN29" s="38"/>
      <c r="MIO29" s="40"/>
      <c r="MIP29" s="41"/>
      <c r="MIQ29" s="100"/>
      <c r="MIR29" s="41"/>
      <c r="MIZ29" s="43"/>
      <c r="MJC29" s="15"/>
      <c r="MJD29" s="15"/>
      <c r="MJE29" s="38"/>
      <c r="MJF29" s="38"/>
      <c r="MJI29" s="38"/>
      <c r="MJJ29" s="40"/>
      <c r="MJK29" s="41"/>
      <c r="MJL29" s="100"/>
      <c r="MJM29" s="41"/>
      <c r="MJU29" s="43"/>
      <c r="MJX29" s="15"/>
      <c r="MJY29" s="15"/>
      <c r="MJZ29" s="38"/>
      <c r="MKA29" s="38"/>
      <c r="MKD29" s="38"/>
      <c r="MKE29" s="40"/>
      <c r="MKF29" s="41"/>
      <c r="MKG29" s="100"/>
      <c r="MKH29" s="41"/>
      <c r="MKP29" s="43"/>
      <c r="MKS29" s="15"/>
      <c r="MKT29" s="15"/>
      <c r="MKU29" s="38"/>
      <c r="MKV29" s="38"/>
      <c r="MKY29" s="38"/>
      <c r="MKZ29" s="40"/>
      <c r="MLA29" s="41"/>
      <c r="MLB29" s="100"/>
      <c r="MLC29" s="41"/>
      <c r="MLK29" s="43"/>
      <c r="MLN29" s="15"/>
      <c r="MLO29" s="15"/>
      <c r="MLP29" s="38"/>
      <c r="MLQ29" s="38"/>
      <c r="MLT29" s="38"/>
      <c r="MLU29" s="40"/>
      <c r="MLV29" s="41"/>
      <c r="MLW29" s="100"/>
      <c r="MLX29" s="41"/>
      <c r="MMF29" s="43"/>
      <c r="MMI29" s="15"/>
      <c r="MMJ29" s="15"/>
      <c r="MMK29" s="38"/>
      <c r="MML29" s="38"/>
      <c r="MMO29" s="38"/>
      <c r="MMP29" s="40"/>
      <c r="MMQ29" s="41"/>
      <c r="MMR29" s="100"/>
      <c r="MMS29" s="41"/>
      <c r="MNA29" s="43"/>
      <c r="MND29" s="15"/>
      <c r="MNE29" s="15"/>
      <c r="MNF29" s="38"/>
      <c r="MNG29" s="38"/>
      <c r="MNJ29" s="38"/>
      <c r="MNK29" s="40"/>
      <c r="MNL29" s="41"/>
      <c r="MNM29" s="100"/>
      <c r="MNN29" s="41"/>
      <c r="MNV29" s="43"/>
      <c r="MNY29" s="15"/>
      <c r="MNZ29" s="15"/>
      <c r="MOA29" s="38"/>
      <c r="MOB29" s="38"/>
      <c r="MOE29" s="38"/>
      <c r="MOF29" s="40"/>
      <c r="MOG29" s="41"/>
      <c r="MOH29" s="100"/>
      <c r="MOI29" s="41"/>
      <c r="MOQ29" s="43"/>
      <c r="MOT29" s="15"/>
      <c r="MOU29" s="15"/>
      <c r="MOV29" s="38"/>
      <c r="MOW29" s="38"/>
      <c r="MOZ29" s="38"/>
      <c r="MPA29" s="40"/>
      <c r="MPB29" s="41"/>
      <c r="MPC29" s="100"/>
      <c r="MPD29" s="41"/>
      <c r="MPL29" s="43"/>
      <c r="MPO29" s="15"/>
      <c r="MPP29" s="15"/>
      <c r="MPQ29" s="38"/>
      <c r="MPR29" s="38"/>
      <c r="MPU29" s="38"/>
      <c r="MPV29" s="40"/>
      <c r="MPW29" s="41"/>
      <c r="MPX29" s="100"/>
      <c r="MPY29" s="41"/>
      <c r="MQG29" s="43"/>
      <c r="MQJ29" s="15"/>
      <c r="MQK29" s="15"/>
      <c r="MQL29" s="38"/>
      <c r="MQM29" s="38"/>
      <c r="MQP29" s="38"/>
      <c r="MQQ29" s="40"/>
      <c r="MQR29" s="41"/>
      <c r="MQS29" s="100"/>
      <c r="MQT29" s="41"/>
      <c r="MRB29" s="43"/>
      <c r="MRE29" s="15"/>
      <c r="MRF29" s="15"/>
      <c r="MRG29" s="38"/>
      <c r="MRH29" s="38"/>
      <c r="MRK29" s="38"/>
      <c r="MRL29" s="40"/>
      <c r="MRM29" s="41"/>
      <c r="MRN29" s="100"/>
      <c r="MRO29" s="41"/>
      <c r="MRW29" s="43"/>
      <c r="MRZ29" s="15"/>
      <c r="MSA29" s="15"/>
      <c r="MSB29" s="38"/>
      <c r="MSC29" s="38"/>
      <c r="MSF29" s="38"/>
      <c r="MSG29" s="40"/>
      <c r="MSH29" s="41"/>
      <c r="MSI29" s="100"/>
      <c r="MSJ29" s="41"/>
      <c r="MSR29" s="43"/>
      <c r="MSU29" s="15"/>
      <c r="MSV29" s="15"/>
      <c r="MSW29" s="38"/>
      <c r="MSX29" s="38"/>
      <c r="MTA29" s="38"/>
      <c r="MTB29" s="40"/>
      <c r="MTC29" s="41"/>
      <c r="MTD29" s="100"/>
      <c r="MTE29" s="41"/>
      <c r="MTM29" s="43"/>
      <c r="MTP29" s="15"/>
      <c r="MTQ29" s="15"/>
      <c r="MTR29" s="38"/>
      <c r="MTS29" s="38"/>
      <c r="MTV29" s="38"/>
      <c r="MTW29" s="40"/>
      <c r="MTX29" s="41"/>
      <c r="MTY29" s="100"/>
      <c r="MTZ29" s="41"/>
      <c r="MUH29" s="43"/>
      <c r="MUK29" s="15"/>
      <c r="MUL29" s="15"/>
      <c r="MUM29" s="38"/>
      <c r="MUN29" s="38"/>
      <c r="MUQ29" s="38"/>
      <c r="MUR29" s="40"/>
      <c r="MUS29" s="41"/>
      <c r="MUT29" s="100"/>
      <c r="MUU29" s="41"/>
      <c r="MVC29" s="43"/>
      <c r="MVF29" s="15"/>
      <c r="MVG29" s="15"/>
      <c r="MVH29" s="38"/>
      <c r="MVI29" s="38"/>
      <c r="MVL29" s="38"/>
      <c r="MVM29" s="40"/>
      <c r="MVN29" s="41"/>
      <c r="MVO29" s="100"/>
      <c r="MVP29" s="41"/>
      <c r="MVX29" s="43"/>
      <c r="MWA29" s="15"/>
      <c r="MWB29" s="15"/>
      <c r="MWC29" s="38"/>
      <c r="MWD29" s="38"/>
      <c r="MWG29" s="38"/>
      <c r="MWH29" s="40"/>
      <c r="MWI29" s="41"/>
      <c r="MWJ29" s="100"/>
      <c r="MWK29" s="41"/>
      <c r="MWS29" s="43"/>
      <c r="MWV29" s="15"/>
      <c r="MWW29" s="15"/>
      <c r="MWX29" s="38"/>
      <c r="MWY29" s="38"/>
      <c r="MXB29" s="38"/>
      <c r="MXC29" s="40"/>
      <c r="MXD29" s="41"/>
      <c r="MXE29" s="100"/>
      <c r="MXF29" s="41"/>
      <c r="MXN29" s="43"/>
      <c r="MXQ29" s="15"/>
      <c r="MXR29" s="15"/>
      <c r="MXS29" s="38"/>
      <c r="MXT29" s="38"/>
      <c r="MXW29" s="38"/>
      <c r="MXX29" s="40"/>
      <c r="MXY29" s="41"/>
      <c r="MXZ29" s="100"/>
      <c r="MYA29" s="41"/>
      <c r="MYI29" s="43"/>
      <c r="MYL29" s="15"/>
      <c r="MYM29" s="15"/>
      <c r="MYN29" s="38"/>
      <c r="MYO29" s="38"/>
      <c r="MYR29" s="38"/>
      <c r="MYS29" s="40"/>
      <c r="MYT29" s="41"/>
      <c r="MYU29" s="100"/>
      <c r="MYV29" s="41"/>
      <c r="MZD29" s="43"/>
      <c r="MZG29" s="15"/>
      <c r="MZH29" s="15"/>
      <c r="MZI29" s="38"/>
      <c r="MZJ29" s="38"/>
      <c r="MZM29" s="38"/>
      <c r="MZN29" s="40"/>
      <c r="MZO29" s="41"/>
      <c r="MZP29" s="100"/>
      <c r="MZQ29" s="41"/>
      <c r="MZY29" s="43"/>
      <c r="NAB29" s="15"/>
      <c r="NAC29" s="15"/>
      <c r="NAD29" s="38"/>
      <c r="NAE29" s="38"/>
      <c r="NAH29" s="38"/>
      <c r="NAI29" s="40"/>
      <c r="NAJ29" s="41"/>
      <c r="NAK29" s="100"/>
      <c r="NAL29" s="41"/>
      <c r="NAT29" s="43"/>
      <c r="NAW29" s="15"/>
      <c r="NAX29" s="15"/>
      <c r="NAY29" s="38"/>
      <c r="NAZ29" s="38"/>
      <c r="NBC29" s="38"/>
      <c r="NBD29" s="40"/>
      <c r="NBE29" s="41"/>
      <c r="NBF29" s="100"/>
      <c r="NBG29" s="41"/>
      <c r="NBO29" s="43"/>
      <c r="NBR29" s="15"/>
      <c r="NBS29" s="15"/>
      <c r="NBT29" s="38"/>
      <c r="NBU29" s="38"/>
      <c r="NBX29" s="38"/>
      <c r="NBY29" s="40"/>
      <c r="NBZ29" s="41"/>
      <c r="NCA29" s="100"/>
      <c r="NCB29" s="41"/>
      <c r="NCJ29" s="43"/>
      <c r="NCM29" s="15"/>
      <c r="NCN29" s="15"/>
      <c r="NCO29" s="38"/>
      <c r="NCP29" s="38"/>
      <c r="NCS29" s="38"/>
      <c r="NCT29" s="40"/>
      <c r="NCU29" s="41"/>
      <c r="NCV29" s="100"/>
      <c r="NCW29" s="41"/>
      <c r="NDE29" s="43"/>
      <c r="NDH29" s="15"/>
      <c r="NDI29" s="15"/>
      <c r="NDJ29" s="38"/>
      <c r="NDK29" s="38"/>
      <c r="NDN29" s="38"/>
      <c r="NDO29" s="40"/>
      <c r="NDP29" s="41"/>
      <c r="NDQ29" s="100"/>
      <c r="NDR29" s="41"/>
      <c r="NDZ29" s="43"/>
      <c r="NEC29" s="15"/>
      <c r="NED29" s="15"/>
      <c r="NEE29" s="38"/>
      <c r="NEF29" s="38"/>
      <c r="NEI29" s="38"/>
      <c r="NEJ29" s="40"/>
      <c r="NEK29" s="41"/>
      <c r="NEL29" s="100"/>
      <c r="NEM29" s="41"/>
      <c r="NEU29" s="43"/>
      <c r="NEX29" s="15"/>
      <c r="NEY29" s="15"/>
      <c r="NEZ29" s="38"/>
      <c r="NFA29" s="38"/>
      <c r="NFD29" s="38"/>
      <c r="NFE29" s="40"/>
      <c r="NFF29" s="41"/>
      <c r="NFG29" s="100"/>
      <c r="NFH29" s="41"/>
      <c r="NFP29" s="43"/>
      <c r="NFS29" s="15"/>
      <c r="NFT29" s="15"/>
      <c r="NFU29" s="38"/>
      <c r="NFV29" s="38"/>
      <c r="NFY29" s="38"/>
      <c r="NFZ29" s="40"/>
      <c r="NGA29" s="41"/>
      <c r="NGB29" s="100"/>
      <c r="NGC29" s="41"/>
      <c r="NGK29" s="43"/>
      <c r="NGN29" s="15"/>
      <c r="NGO29" s="15"/>
      <c r="NGP29" s="38"/>
      <c r="NGQ29" s="38"/>
      <c r="NGT29" s="38"/>
      <c r="NGU29" s="40"/>
      <c r="NGV29" s="41"/>
      <c r="NGW29" s="100"/>
      <c r="NGX29" s="41"/>
      <c r="NHF29" s="43"/>
      <c r="NHI29" s="15"/>
      <c r="NHJ29" s="15"/>
      <c r="NHK29" s="38"/>
      <c r="NHL29" s="38"/>
      <c r="NHO29" s="38"/>
      <c r="NHP29" s="40"/>
      <c r="NHQ29" s="41"/>
      <c r="NHR29" s="100"/>
      <c r="NHS29" s="41"/>
      <c r="NIA29" s="43"/>
      <c r="NID29" s="15"/>
      <c r="NIE29" s="15"/>
      <c r="NIF29" s="38"/>
      <c r="NIG29" s="38"/>
      <c r="NIJ29" s="38"/>
      <c r="NIK29" s="40"/>
      <c r="NIL29" s="41"/>
      <c r="NIM29" s="100"/>
      <c r="NIN29" s="41"/>
      <c r="NIV29" s="43"/>
      <c r="NIY29" s="15"/>
      <c r="NIZ29" s="15"/>
      <c r="NJA29" s="38"/>
      <c r="NJB29" s="38"/>
      <c r="NJE29" s="38"/>
      <c r="NJF29" s="40"/>
      <c r="NJG29" s="41"/>
      <c r="NJH29" s="100"/>
      <c r="NJI29" s="41"/>
      <c r="NJQ29" s="43"/>
      <c r="NJT29" s="15"/>
      <c r="NJU29" s="15"/>
      <c r="NJV29" s="38"/>
      <c r="NJW29" s="38"/>
      <c r="NJZ29" s="38"/>
      <c r="NKA29" s="40"/>
      <c r="NKB29" s="41"/>
      <c r="NKC29" s="100"/>
      <c r="NKD29" s="41"/>
      <c r="NKL29" s="43"/>
      <c r="NKO29" s="15"/>
      <c r="NKP29" s="15"/>
      <c r="NKQ29" s="38"/>
      <c r="NKR29" s="38"/>
      <c r="NKU29" s="38"/>
      <c r="NKV29" s="40"/>
      <c r="NKW29" s="41"/>
      <c r="NKX29" s="100"/>
      <c r="NKY29" s="41"/>
      <c r="NLG29" s="43"/>
      <c r="NLJ29" s="15"/>
      <c r="NLK29" s="15"/>
      <c r="NLL29" s="38"/>
      <c r="NLM29" s="38"/>
      <c r="NLP29" s="38"/>
      <c r="NLQ29" s="40"/>
      <c r="NLR29" s="41"/>
      <c r="NLS29" s="100"/>
      <c r="NLT29" s="41"/>
      <c r="NMB29" s="43"/>
      <c r="NME29" s="15"/>
      <c r="NMF29" s="15"/>
      <c r="NMG29" s="38"/>
      <c r="NMH29" s="38"/>
      <c r="NMK29" s="38"/>
      <c r="NML29" s="40"/>
      <c r="NMM29" s="41"/>
      <c r="NMN29" s="100"/>
      <c r="NMO29" s="41"/>
      <c r="NMW29" s="43"/>
      <c r="NMZ29" s="15"/>
      <c r="NNA29" s="15"/>
      <c r="NNB29" s="38"/>
      <c r="NNC29" s="38"/>
      <c r="NNF29" s="38"/>
      <c r="NNG29" s="40"/>
      <c r="NNH29" s="41"/>
      <c r="NNI29" s="100"/>
      <c r="NNJ29" s="41"/>
      <c r="NNR29" s="43"/>
      <c r="NNU29" s="15"/>
      <c r="NNV29" s="15"/>
      <c r="NNW29" s="38"/>
      <c r="NNX29" s="38"/>
      <c r="NOA29" s="38"/>
      <c r="NOB29" s="40"/>
      <c r="NOC29" s="41"/>
      <c r="NOD29" s="100"/>
      <c r="NOE29" s="41"/>
      <c r="NOM29" s="43"/>
      <c r="NOP29" s="15"/>
      <c r="NOQ29" s="15"/>
      <c r="NOR29" s="38"/>
      <c r="NOS29" s="38"/>
      <c r="NOV29" s="38"/>
      <c r="NOW29" s="40"/>
      <c r="NOX29" s="41"/>
      <c r="NOY29" s="100"/>
      <c r="NOZ29" s="41"/>
      <c r="NPH29" s="43"/>
      <c r="NPK29" s="15"/>
      <c r="NPL29" s="15"/>
      <c r="NPM29" s="38"/>
      <c r="NPN29" s="38"/>
      <c r="NPQ29" s="38"/>
      <c r="NPR29" s="40"/>
      <c r="NPS29" s="41"/>
      <c r="NPT29" s="100"/>
      <c r="NPU29" s="41"/>
      <c r="NQC29" s="43"/>
      <c r="NQF29" s="15"/>
      <c r="NQG29" s="15"/>
      <c r="NQH29" s="38"/>
      <c r="NQI29" s="38"/>
      <c r="NQL29" s="38"/>
      <c r="NQM29" s="40"/>
      <c r="NQN29" s="41"/>
      <c r="NQO29" s="100"/>
      <c r="NQP29" s="41"/>
      <c r="NQX29" s="43"/>
      <c r="NRA29" s="15"/>
      <c r="NRB29" s="15"/>
      <c r="NRC29" s="38"/>
      <c r="NRD29" s="38"/>
      <c r="NRG29" s="38"/>
      <c r="NRH29" s="40"/>
      <c r="NRI29" s="41"/>
      <c r="NRJ29" s="100"/>
      <c r="NRK29" s="41"/>
      <c r="NRS29" s="43"/>
      <c r="NRV29" s="15"/>
      <c r="NRW29" s="15"/>
      <c r="NRX29" s="38"/>
      <c r="NRY29" s="38"/>
      <c r="NSB29" s="38"/>
      <c r="NSC29" s="40"/>
      <c r="NSD29" s="41"/>
      <c r="NSE29" s="100"/>
      <c r="NSF29" s="41"/>
      <c r="NSN29" s="43"/>
      <c r="NSQ29" s="15"/>
      <c r="NSR29" s="15"/>
      <c r="NSS29" s="38"/>
      <c r="NST29" s="38"/>
      <c r="NSW29" s="38"/>
      <c r="NSX29" s="40"/>
      <c r="NSY29" s="41"/>
      <c r="NSZ29" s="100"/>
      <c r="NTA29" s="41"/>
      <c r="NTI29" s="43"/>
      <c r="NTL29" s="15"/>
      <c r="NTM29" s="15"/>
      <c r="NTN29" s="38"/>
      <c r="NTO29" s="38"/>
      <c r="NTR29" s="38"/>
      <c r="NTS29" s="40"/>
      <c r="NTT29" s="41"/>
      <c r="NTU29" s="100"/>
      <c r="NTV29" s="41"/>
      <c r="NUD29" s="43"/>
      <c r="NUG29" s="15"/>
      <c r="NUH29" s="15"/>
      <c r="NUI29" s="38"/>
      <c r="NUJ29" s="38"/>
      <c r="NUM29" s="38"/>
      <c r="NUN29" s="40"/>
      <c r="NUO29" s="41"/>
      <c r="NUP29" s="100"/>
      <c r="NUQ29" s="41"/>
      <c r="NUY29" s="43"/>
      <c r="NVB29" s="15"/>
      <c r="NVC29" s="15"/>
      <c r="NVD29" s="38"/>
      <c r="NVE29" s="38"/>
      <c r="NVH29" s="38"/>
      <c r="NVI29" s="40"/>
      <c r="NVJ29" s="41"/>
      <c r="NVK29" s="100"/>
      <c r="NVL29" s="41"/>
      <c r="NVT29" s="43"/>
      <c r="NVW29" s="15"/>
      <c r="NVX29" s="15"/>
      <c r="NVY29" s="38"/>
      <c r="NVZ29" s="38"/>
      <c r="NWC29" s="38"/>
      <c r="NWD29" s="40"/>
      <c r="NWE29" s="41"/>
      <c r="NWF29" s="100"/>
      <c r="NWG29" s="41"/>
      <c r="NWO29" s="43"/>
      <c r="NWR29" s="15"/>
      <c r="NWS29" s="15"/>
      <c r="NWT29" s="38"/>
      <c r="NWU29" s="38"/>
      <c r="NWX29" s="38"/>
      <c r="NWY29" s="40"/>
      <c r="NWZ29" s="41"/>
      <c r="NXA29" s="100"/>
      <c r="NXB29" s="41"/>
      <c r="NXJ29" s="43"/>
      <c r="NXM29" s="15"/>
      <c r="NXN29" s="15"/>
      <c r="NXO29" s="38"/>
      <c r="NXP29" s="38"/>
      <c r="NXS29" s="38"/>
      <c r="NXT29" s="40"/>
      <c r="NXU29" s="41"/>
      <c r="NXV29" s="100"/>
      <c r="NXW29" s="41"/>
      <c r="NYE29" s="43"/>
      <c r="NYH29" s="15"/>
      <c r="NYI29" s="15"/>
      <c r="NYJ29" s="38"/>
      <c r="NYK29" s="38"/>
      <c r="NYN29" s="38"/>
      <c r="NYO29" s="40"/>
      <c r="NYP29" s="41"/>
      <c r="NYQ29" s="100"/>
      <c r="NYR29" s="41"/>
      <c r="NYZ29" s="43"/>
      <c r="NZC29" s="15"/>
      <c r="NZD29" s="15"/>
      <c r="NZE29" s="38"/>
      <c r="NZF29" s="38"/>
      <c r="NZI29" s="38"/>
      <c r="NZJ29" s="40"/>
      <c r="NZK29" s="41"/>
      <c r="NZL29" s="100"/>
      <c r="NZM29" s="41"/>
      <c r="NZU29" s="43"/>
      <c r="NZX29" s="15"/>
      <c r="NZY29" s="15"/>
      <c r="NZZ29" s="38"/>
      <c r="OAA29" s="38"/>
      <c r="OAD29" s="38"/>
      <c r="OAE29" s="40"/>
      <c r="OAF29" s="41"/>
      <c r="OAG29" s="100"/>
      <c r="OAH29" s="41"/>
      <c r="OAP29" s="43"/>
      <c r="OAS29" s="15"/>
      <c r="OAT29" s="15"/>
      <c r="OAU29" s="38"/>
      <c r="OAV29" s="38"/>
      <c r="OAY29" s="38"/>
      <c r="OAZ29" s="40"/>
      <c r="OBA29" s="41"/>
      <c r="OBB29" s="100"/>
      <c r="OBC29" s="41"/>
      <c r="OBK29" s="43"/>
      <c r="OBN29" s="15"/>
      <c r="OBO29" s="15"/>
      <c r="OBP29" s="38"/>
      <c r="OBQ29" s="38"/>
      <c r="OBT29" s="38"/>
      <c r="OBU29" s="40"/>
      <c r="OBV29" s="41"/>
      <c r="OBW29" s="100"/>
      <c r="OBX29" s="41"/>
      <c r="OCF29" s="43"/>
      <c r="OCI29" s="15"/>
      <c r="OCJ29" s="15"/>
      <c r="OCK29" s="38"/>
      <c r="OCL29" s="38"/>
      <c r="OCO29" s="38"/>
      <c r="OCP29" s="40"/>
      <c r="OCQ29" s="41"/>
      <c r="OCR29" s="100"/>
      <c r="OCS29" s="41"/>
      <c r="ODA29" s="43"/>
      <c r="ODD29" s="15"/>
      <c r="ODE29" s="15"/>
      <c r="ODF29" s="38"/>
      <c r="ODG29" s="38"/>
      <c r="ODJ29" s="38"/>
      <c r="ODK29" s="40"/>
      <c r="ODL29" s="41"/>
      <c r="ODM29" s="100"/>
      <c r="ODN29" s="41"/>
      <c r="ODV29" s="43"/>
      <c r="ODY29" s="15"/>
      <c r="ODZ29" s="15"/>
      <c r="OEA29" s="38"/>
      <c r="OEB29" s="38"/>
      <c r="OEE29" s="38"/>
      <c r="OEF29" s="40"/>
      <c r="OEG29" s="41"/>
      <c r="OEH29" s="100"/>
      <c r="OEI29" s="41"/>
      <c r="OEQ29" s="43"/>
      <c r="OET29" s="15"/>
      <c r="OEU29" s="15"/>
      <c r="OEV29" s="38"/>
      <c r="OEW29" s="38"/>
      <c r="OEZ29" s="38"/>
      <c r="OFA29" s="40"/>
      <c r="OFB29" s="41"/>
      <c r="OFC29" s="100"/>
      <c r="OFD29" s="41"/>
      <c r="OFL29" s="43"/>
      <c r="OFO29" s="15"/>
      <c r="OFP29" s="15"/>
      <c r="OFQ29" s="38"/>
      <c r="OFR29" s="38"/>
      <c r="OFU29" s="38"/>
      <c r="OFV29" s="40"/>
      <c r="OFW29" s="41"/>
      <c r="OFX29" s="100"/>
      <c r="OFY29" s="41"/>
      <c r="OGG29" s="43"/>
      <c r="OGJ29" s="15"/>
      <c r="OGK29" s="15"/>
      <c r="OGL29" s="38"/>
      <c r="OGM29" s="38"/>
      <c r="OGP29" s="38"/>
      <c r="OGQ29" s="40"/>
      <c r="OGR29" s="41"/>
      <c r="OGS29" s="100"/>
      <c r="OGT29" s="41"/>
      <c r="OHB29" s="43"/>
      <c r="OHE29" s="15"/>
      <c r="OHF29" s="15"/>
      <c r="OHG29" s="38"/>
      <c r="OHH29" s="38"/>
      <c r="OHK29" s="38"/>
      <c r="OHL29" s="40"/>
      <c r="OHM29" s="41"/>
      <c r="OHN29" s="100"/>
      <c r="OHO29" s="41"/>
      <c r="OHW29" s="43"/>
      <c r="OHZ29" s="15"/>
      <c r="OIA29" s="15"/>
      <c r="OIB29" s="38"/>
      <c r="OIC29" s="38"/>
      <c r="OIF29" s="38"/>
      <c r="OIG29" s="40"/>
      <c r="OIH29" s="41"/>
      <c r="OII29" s="100"/>
      <c r="OIJ29" s="41"/>
      <c r="OIR29" s="43"/>
      <c r="OIU29" s="15"/>
      <c r="OIV29" s="15"/>
      <c r="OIW29" s="38"/>
      <c r="OIX29" s="38"/>
      <c r="OJA29" s="38"/>
      <c r="OJB29" s="40"/>
      <c r="OJC29" s="41"/>
      <c r="OJD29" s="100"/>
      <c r="OJE29" s="41"/>
      <c r="OJM29" s="43"/>
      <c r="OJP29" s="15"/>
      <c r="OJQ29" s="15"/>
      <c r="OJR29" s="38"/>
      <c r="OJS29" s="38"/>
      <c r="OJV29" s="38"/>
      <c r="OJW29" s="40"/>
      <c r="OJX29" s="41"/>
      <c r="OJY29" s="100"/>
      <c r="OJZ29" s="41"/>
      <c r="OKH29" s="43"/>
      <c r="OKK29" s="15"/>
      <c r="OKL29" s="15"/>
      <c r="OKM29" s="38"/>
      <c r="OKN29" s="38"/>
      <c r="OKQ29" s="38"/>
      <c r="OKR29" s="40"/>
      <c r="OKS29" s="41"/>
      <c r="OKT29" s="100"/>
      <c r="OKU29" s="41"/>
      <c r="OLC29" s="43"/>
      <c r="OLF29" s="15"/>
      <c r="OLG29" s="15"/>
      <c r="OLH29" s="38"/>
      <c r="OLI29" s="38"/>
      <c r="OLL29" s="38"/>
      <c r="OLM29" s="40"/>
      <c r="OLN29" s="41"/>
      <c r="OLO29" s="100"/>
      <c r="OLP29" s="41"/>
      <c r="OLX29" s="43"/>
      <c r="OMA29" s="15"/>
      <c r="OMB29" s="15"/>
      <c r="OMC29" s="38"/>
      <c r="OMD29" s="38"/>
      <c r="OMG29" s="38"/>
      <c r="OMH29" s="40"/>
      <c r="OMI29" s="41"/>
      <c r="OMJ29" s="100"/>
      <c r="OMK29" s="41"/>
      <c r="OMS29" s="43"/>
      <c r="OMV29" s="15"/>
      <c r="OMW29" s="15"/>
      <c r="OMX29" s="38"/>
      <c r="OMY29" s="38"/>
      <c r="ONB29" s="38"/>
      <c r="ONC29" s="40"/>
      <c r="OND29" s="41"/>
      <c r="ONE29" s="100"/>
      <c r="ONF29" s="41"/>
      <c r="ONN29" s="43"/>
      <c r="ONQ29" s="15"/>
      <c r="ONR29" s="15"/>
      <c r="ONS29" s="38"/>
      <c r="ONT29" s="38"/>
      <c r="ONW29" s="38"/>
      <c r="ONX29" s="40"/>
      <c r="ONY29" s="41"/>
      <c r="ONZ29" s="100"/>
      <c r="OOA29" s="41"/>
      <c r="OOI29" s="43"/>
      <c r="OOL29" s="15"/>
      <c r="OOM29" s="15"/>
      <c r="OON29" s="38"/>
      <c r="OOO29" s="38"/>
      <c r="OOR29" s="38"/>
      <c r="OOS29" s="40"/>
      <c r="OOT29" s="41"/>
      <c r="OOU29" s="100"/>
      <c r="OOV29" s="41"/>
      <c r="OPD29" s="43"/>
      <c r="OPG29" s="15"/>
      <c r="OPH29" s="15"/>
      <c r="OPI29" s="38"/>
      <c r="OPJ29" s="38"/>
      <c r="OPM29" s="38"/>
      <c r="OPN29" s="40"/>
      <c r="OPO29" s="41"/>
      <c r="OPP29" s="100"/>
      <c r="OPQ29" s="41"/>
      <c r="OPY29" s="43"/>
      <c r="OQB29" s="15"/>
      <c r="OQC29" s="15"/>
      <c r="OQD29" s="38"/>
      <c r="OQE29" s="38"/>
      <c r="OQH29" s="38"/>
      <c r="OQI29" s="40"/>
      <c r="OQJ29" s="41"/>
      <c r="OQK29" s="100"/>
      <c r="OQL29" s="41"/>
      <c r="OQT29" s="43"/>
      <c r="OQW29" s="15"/>
      <c r="OQX29" s="15"/>
      <c r="OQY29" s="38"/>
      <c r="OQZ29" s="38"/>
      <c r="ORC29" s="38"/>
      <c r="ORD29" s="40"/>
      <c r="ORE29" s="41"/>
      <c r="ORF29" s="100"/>
      <c r="ORG29" s="41"/>
      <c r="ORO29" s="43"/>
      <c r="ORR29" s="15"/>
      <c r="ORS29" s="15"/>
      <c r="ORT29" s="38"/>
      <c r="ORU29" s="38"/>
      <c r="ORX29" s="38"/>
      <c r="ORY29" s="40"/>
      <c r="ORZ29" s="41"/>
      <c r="OSA29" s="100"/>
      <c r="OSB29" s="41"/>
      <c r="OSJ29" s="43"/>
      <c r="OSM29" s="15"/>
      <c r="OSN29" s="15"/>
      <c r="OSO29" s="38"/>
      <c r="OSP29" s="38"/>
      <c r="OSS29" s="38"/>
      <c r="OST29" s="40"/>
      <c r="OSU29" s="41"/>
      <c r="OSV29" s="100"/>
      <c r="OSW29" s="41"/>
      <c r="OTE29" s="43"/>
      <c r="OTH29" s="15"/>
      <c r="OTI29" s="15"/>
      <c r="OTJ29" s="38"/>
      <c r="OTK29" s="38"/>
      <c r="OTN29" s="38"/>
      <c r="OTO29" s="40"/>
      <c r="OTP29" s="41"/>
      <c r="OTQ29" s="100"/>
      <c r="OTR29" s="41"/>
      <c r="OTZ29" s="43"/>
      <c r="OUC29" s="15"/>
      <c r="OUD29" s="15"/>
      <c r="OUE29" s="38"/>
      <c r="OUF29" s="38"/>
      <c r="OUI29" s="38"/>
      <c r="OUJ29" s="40"/>
      <c r="OUK29" s="41"/>
      <c r="OUL29" s="100"/>
      <c r="OUM29" s="41"/>
      <c r="OUU29" s="43"/>
      <c r="OUX29" s="15"/>
      <c r="OUY29" s="15"/>
      <c r="OUZ29" s="38"/>
      <c r="OVA29" s="38"/>
      <c r="OVD29" s="38"/>
      <c r="OVE29" s="40"/>
      <c r="OVF29" s="41"/>
      <c r="OVG29" s="100"/>
      <c r="OVH29" s="41"/>
      <c r="OVP29" s="43"/>
      <c r="OVS29" s="15"/>
      <c r="OVT29" s="15"/>
      <c r="OVU29" s="38"/>
      <c r="OVV29" s="38"/>
      <c r="OVY29" s="38"/>
      <c r="OVZ29" s="40"/>
      <c r="OWA29" s="41"/>
      <c r="OWB29" s="100"/>
      <c r="OWC29" s="41"/>
      <c r="OWK29" s="43"/>
      <c r="OWN29" s="15"/>
      <c r="OWO29" s="15"/>
      <c r="OWP29" s="38"/>
      <c r="OWQ29" s="38"/>
      <c r="OWT29" s="38"/>
      <c r="OWU29" s="40"/>
      <c r="OWV29" s="41"/>
      <c r="OWW29" s="100"/>
      <c r="OWX29" s="41"/>
      <c r="OXF29" s="43"/>
      <c r="OXI29" s="15"/>
      <c r="OXJ29" s="15"/>
      <c r="OXK29" s="38"/>
      <c r="OXL29" s="38"/>
      <c r="OXO29" s="38"/>
      <c r="OXP29" s="40"/>
      <c r="OXQ29" s="41"/>
      <c r="OXR29" s="100"/>
      <c r="OXS29" s="41"/>
      <c r="OYA29" s="43"/>
      <c r="OYD29" s="15"/>
      <c r="OYE29" s="15"/>
      <c r="OYF29" s="38"/>
      <c r="OYG29" s="38"/>
      <c r="OYJ29" s="38"/>
      <c r="OYK29" s="40"/>
      <c r="OYL29" s="41"/>
      <c r="OYM29" s="100"/>
      <c r="OYN29" s="41"/>
      <c r="OYV29" s="43"/>
      <c r="OYY29" s="15"/>
      <c r="OYZ29" s="15"/>
      <c r="OZA29" s="38"/>
      <c r="OZB29" s="38"/>
      <c r="OZE29" s="38"/>
      <c r="OZF29" s="40"/>
      <c r="OZG29" s="41"/>
      <c r="OZH29" s="100"/>
      <c r="OZI29" s="41"/>
      <c r="OZQ29" s="43"/>
      <c r="OZT29" s="15"/>
      <c r="OZU29" s="15"/>
      <c r="OZV29" s="38"/>
      <c r="OZW29" s="38"/>
      <c r="OZZ29" s="38"/>
      <c r="PAA29" s="40"/>
      <c r="PAB29" s="41"/>
      <c r="PAC29" s="100"/>
      <c r="PAD29" s="41"/>
      <c r="PAL29" s="43"/>
      <c r="PAO29" s="15"/>
      <c r="PAP29" s="15"/>
      <c r="PAQ29" s="38"/>
      <c r="PAR29" s="38"/>
      <c r="PAU29" s="38"/>
      <c r="PAV29" s="40"/>
      <c r="PAW29" s="41"/>
      <c r="PAX29" s="100"/>
      <c r="PAY29" s="41"/>
      <c r="PBG29" s="43"/>
      <c r="PBJ29" s="15"/>
      <c r="PBK29" s="15"/>
      <c r="PBL29" s="38"/>
      <c r="PBM29" s="38"/>
      <c r="PBP29" s="38"/>
      <c r="PBQ29" s="40"/>
      <c r="PBR29" s="41"/>
      <c r="PBS29" s="100"/>
      <c r="PBT29" s="41"/>
      <c r="PCB29" s="43"/>
      <c r="PCE29" s="15"/>
      <c r="PCF29" s="15"/>
      <c r="PCG29" s="38"/>
      <c r="PCH29" s="38"/>
      <c r="PCK29" s="38"/>
      <c r="PCL29" s="40"/>
      <c r="PCM29" s="41"/>
      <c r="PCN29" s="100"/>
      <c r="PCO29" s="41"/>
      <c r="PCW29" s="43"/>
      <c r="PCZ29" s="15"/>
      <c r="PDA29" s="15"/>
      <c r="PDB29" s="38"/>
      <c r="PDC29" s="38"/>
      <c r="PDF29" s="38"/>
      <c r="PDG29" s="40"/>
      <c r="PDH29" s="41"/>
      <c r="PDI29" s="100"/>
      <c r="PDJ29" s="41"/>
      <c r="PDR29" s="43"/>
      <c r="PDU29" s="15"/>
      <c r="PDV29" s="15"/>
      <c r="PDW29" s="38"/>
      <c r="PDX29" s="38"/>
      <c r="PEA29" s="38"/>
      <c r="PEB29" s="40"/>
      <c r="PEC29" s="41"/>
      <c r="PED29" s="100"/>
      <c r="PEE29" s="41"/>
      <c r="PEM29" s="43"/>
      <c r="PEP29" s="15"/>
      <c r="PEQ29" s="15"/>
      <c r="PER29" s="38"/>
      <c r="PES29" s="38"/>
      <c r="PEV29" s="38"/>
      <c r="PEW29" s="40"/>
      <c r="PEX29" s="41"/>
      <c r="PEY29" s="100"/>
      <c r="PEZ29" s="41"/>
      <c r="PFH29" s="43"/>
      <c r="PFK29" s="15"/>
      <c r="PFL29" s="15"/>
      <c r="PFM29" s="38"/>
      <c r="PFN29" s="38"/>
      <c r="PFQ29" s="38"/>
      <c r="PFR29" s="40"/>
      <c r="PFS29" s="41"/>
      <c r="PFT29" s="100"/>
      <c r="PFU29" s="41"/>
      <c r="PGC29" s="43"/>
      <c r="PGF29" s="15"/>
      <c r="PGG29" s="15"/>
      <c r="PGH29" s="38"/>
      <c r="PGI29" s="38"/>
      <c r="PGL29" s="38"/>
      <c r="PGM29" s="40"/>
      <c r="PGN29" s="41"/>
      <c r="PGO29" s="100"/>
      <c r="PGP29" s="41"/>
      <c r="PGX29" s="43"/>
      <c r="PHA29" s="15"/>
      <c r="PHB29" s="15"/>
      <c r="PHC29" s="38"/>
      <c r="PHD29" s="38"/>
      <c r="PHG29" s="38"/>
      <c r="PHH29" s="40"/>
      <c r="PHI29" s="41"/>
      <c r="PHJ29" s="100"/>
      <c r="PHK29" s="41"/>
      <c r="PHS29" s="43"/>
      <c r="PHV29" s="15"/>
      <c r="PHW29" s="15"/>
      <c r="PHX29" s="38"/>
      <c r="PHY29" s="38"/>
      <c r="PIB29" s="38"/>
      <c r="PIC29" s="40"/>
      <c r="PID29" s="41"/>
      <c r="PIE29" s="100"/>
      <c r="PIF29" s="41"/>
      <c r="PIN29" s="43"/>
      <c r="PIQ29" s="15"/>
      <c r="PIR29" s="15"/>
      <c r="PIS29" s="38"/>
      <c r="PIT29" s="38"/>
      <c r="PIW29" s="38"/>
      <c r="PIX29" s="40"/>
      <c r="PIY29" s="41"/>
      <c r="PIZ29" s="100"/>
      <c r="PJA29" s="41"/>
      <c r="PJI29" s="43"/>
      <c r="PJL29" s="15"/>
      <c r="PJM29" s="15"/>
      <c r="PJN29" s="38"/>
      <c r="PJO29" s="38"/>
      <c r="PJR29" s="38"/>
      <c r="PJS29" s="40"/>
      <c r="PJT29" s="41"/>
      <c r="PJU29" s="100"/>
      <c r="PJV29" s="41"/>
      <c r="PKD29" s="43"/>
      <c r="PKG29" s="15"/>
      <c r="PKH29" s="15"/>
      <c r="PKI29" s="38"/>
      <c r="PKJ29" s="38"/>
      <c r="PKM29" s="38"/>
      <c r="PKN29" s="40"/>
      <c r="PKO29" s="41"/>
      <c r="PKP29" s="100"/>
      <c r="PKQ29" s="41"/>
      <c r="PKY29" s="43"/>
      <c r="PLB29" s="15"/>
      <c r="PLC29" s="15"/>
      <c r="PLD29" s="38"/>
      <c r="PLE29" s="38"/>
      <c r="PLH29" s="38"/>
      <c r="PLI29" s="40"/>
      <c r="PLJ29" s="41"/>
      <c r="PLK29" s="100"/>
      <c r="PLL29" s="41"/>
      <c r="PLT29" s="43"/>
      <c r="PLW29" s="15"/>
      <c r="PLX29" s="15"/>
      <c r="PLY29" s="38"/>
      <c r="PLZ29" s="38"/>
      <c r="PMC29" s="38"/>
      <c r="PMD29" s="40"/>
      <c r="PME29" s="41"/>
      <c r="PMF29" s="100"/>
      <c r="PMG29" s="41"/>
      <c r="PMO29" s="43"/>
      <c r="PMR29" s="15"/>
      <c r="PMS29" s="15"/>
      <c r="PMT29" s="38"/>
      <c r="PMU29" s="38"/>
      <c r="PMX29" s="38"/>
      <c r="PMY29" s="40"/>
      <c r="PMZ29" s="41"/>
      <c r="PNA29" s="100"/>
      <c r="PNB29" s="41"/>
      <c r="PNJ29" s="43"/>
      <c r="PNM29" s="15"/>
      <c r="PNN29" s="15"/>
      <c r="PNO29" s="38"/>
      <c r="PNP29" s="38"/>
      <c r="PNS29" s="38"/>
      <c r="PNT29" s="40"/>
      <c r="PNU29" s="41"/>
      <c r="PNV29" s="100"/>
      <c r="PNW29" s="41"/>
      <c r="POE29" s="43"/>
      <c r="POH29" s="15"/>
      <c r="POI29" s="15"/>
      <c r="POJ29" s="38"/>
      <c r="POK29" s="38"/>
      <c r="PON29" s="38"/>
      <c r="POO29" s="40"/>
      <c r="POP29" s="41"/>
      <c r="POQ29" s="100"/>
      <c r="POR29" s="41"/>
      <c r="POZ29" s="43"/>
      <c r="PPC29" s="15"/>
      <c r="PPD29" s="15"/>
      <c r="PPE29" s="38"/>
      <c r="PPF29" s="38"/>
      <c r="PPI29" s="38"/>
      <c r="PPJ29" s="40"/>
      <c r="PPK29" s="41"/>
      <c r="PPL29" s="100"/>
      <c r="PPM29" s="41"/>
      <c r="PPU29" s="43"/>
      <c r="PPX29" s="15"/>
      <c r="PPY29" s="15"/>
      <c r="PPZ29" s="38"/>
      <c r="PQA29" s="38"/>
      <c r="PQD29" s="38"/>
      <c r="PQE29" s="40"/>
      <c r="PQF29" s="41"/>
      <c r="PQG29" s="100"/>
      <c r="PQH29" s="41"/>
      <c r="PQP29" s="43"/>
      <c r="PQS29" s="15"/>
      <c r="PQT29" s="15"/>
      <c r="PQU29" s="38"/>
      <c r="PQV29" s="38"/>
      <c r="PQY29" s="38"/>
      <c r="PQZ29" s="40"/>
      <c r="PRA29" s="41"/>
      <c r="PRB29" s="100"/>
      <c r="PRC29" s="41"/>
      <c r="PRK29" s="43"/>
      <c r="PRN29" s="15"/>
      <c r="PRO29" s="15"/>
      <c r="PRP29" s="38"/>
      <c r="PRQ29" s="38"/>
      <c r="PRT29" s="38"/>
      <c r="PRU29" s="40"/>
      <c r="PRV29" s="41"/>
      <c r="PRW29" s="100"/>
      <c r="PRX29" s="41"/>
      <c r="PSF29" s="43"/>
      <c r="PSI29" s="15"/>
      <c r="PSJ29" s="15"/>
      <c r="PSK29" s="38"/>
      <c r="PSL29" s="38"/>
      <c r="PSO29" s="38"/>
      <c r="PSP29" s="40"/>
      <c r="PSQ29" s="41"/>
      <c r="PSR29" s="100"/>
      <c r="PSS29" s="41"/>
      <c r="PTA29" s="43"/>
      <c r="PTD29" s="15"/>
      <c r="PTE29" s="15"/>
      <c r="PTF29" s="38"/>
      <c r="PTG29" s="38"/>
      <c r="PTJ29" s="38"/>
      <c r="PTK29" s="40"/>
      <c r="PTL29" s="41"/>
      <c r="PTM29" s="100"/>
      <c r="PTN29" s="41"/>
      <c r="PTV29" s="43"/>
      <c r="PTY29" s="15"/>
      <c r="PTZ29" s="15"/>
      <c r="PUA29" s="38"/>
      <c r="PUB29" s="38"/>
      <c r="PUE29" s="38"/>
      <c r="PUF29" s="40"/>
      <c r="PUG29" s="41"/>
      <c r="PUH29" s="100"/>
      <c r="PUI29" s="41"/>
      <c r="PUQ29" s="43"/>
      <c r="PUT29" s="15"/>
      <c r="PUU29" s="15"/>
      <c r="PUV29" s="38"/>
      <c r="PUW29" s="38"/>
      <c r="PUZ29" s="38"/>
      <c r="PVA29" s="40"/>
      <c r="PVB29" s="41"/>
      <c r="PVC29" s="100"/>
      <c r="PVD29" s="41"/>
      <c r="PVL29" s="43"/>
      <c r="PVO29" s="15"/>
      <c r="PVP29" s="15"/>
      <c r="PVQ29" s="38"/>
      <c r="PVR29" s="38"/>
      <c r="PVU29" s="38"/>
      <c r="PVV29" s="40"/>
      <c r="PVW29" s="41"/>
      <c r="PVX29" s="100"/>
      <c r="PVY29" s="41"/>
      <c r="PWG29" s="43"/>
      <c r="PWJ29" s="15"/>
      <c r="PWK29" s="15"/>
      <c r="PWL29" s="38"/>
      <c r="PWM29" s="38"/>
      <c r="PWP29" s="38"/>
      <c r="PWQ29" s="40"/>
      <c r="PWR29" s="41"/>
      <c r="PWS29" s="100"/>
      <c r="PWT29" s="41"/>
      <c r="PXB29" s="43"/>
      <c r="PXE29" s="15"/>
      <c r="PXF29" s="15"/>
      <c r="PXG29" s="38"/>
      <c r="PXH29" s="38"/>
      <c r="PXK29" s="38"/>
      <c r="PXL29" s="40"/>
      <c r="PXM29" s="41"/>
      <c r="PXN29" s="100"/>
      <c r="PXO29" s="41"/>
      <c r="PXW29" s="43"/>
      <c r="PXZ29" s="15"/>
      <c r="PYA29" s="15"/>
      <c r="PYB29" s="38"/>
      <c r="PYC29" s="38"/>
      <c r="PYF29" s="38"/>
      <c r="PYG29" s="40"/>
      <c r="PYH29" s="41"/>
      <c r="PYI29" s="100"/>
      <c r="PYJ29" s="41"/>
      <c r="PYR29" s="43"/>
      <c r="PYU29" s="15"/>
      <c r="PYV29" s="15"/>
      <c r="PYW29" s="38"/>
      <c r="PYX29" s="38"/>
      <c r="PZA29" s="38"/>
      <c r="PZB29" s="40"/>
      <c r="PZC29" s="41"/>
      <c r="PZD29" s="100"/>
      <c r="PZE29" s="41"/>
      <c r="PZM29" s="43"/>
      <c r="PZP29" s="15"/>
      <c r="PZQ29" s="15"/>
      <c r="PZR29" s="38"/>
      <c r="PZS29" s="38"/>
      <c r="PZV29" s="38"/>
      <c r="PZW29" s="40"/>
      <c r="PZX29" s="41"/>
      <c r="PZY29" s="100"/>
      <c r="PZZ29" s="41"/>
      <c r="QAH29" s="43"/>
      <c r="QAK29" s="15"/>
      <c r="QAL29" s="15"/>
      <c r="QAM29" s="38"/>
      <c r="QAN29" s="38"/>
      <c r="QAQ29" s="38"/>
      <c r="QAR29" s="40"/>
      <c r="QAS29" s="41"/>
      <c r="QAT29" s="100"/>
      <c r="QAU29" s="41"/>
      <c r="QBC29" s="43"/>
      <c r="QBF29" s="15"/>
      <c r="QBG29" s="15"/>
      <c r="QBH29" s="38"/>
      <c r="QBI29" s="38"/>
      <c r="QBL29" s="38"/>
      <c r="QBM29" s="40"/>
      <c r="QBN29" s="41"/>
      <c r="QBO29" s="100"/>
      <c r="QBP29" s="41"/>
      <c r="QBX29" s="43"/>
      <c r="QCA29" s="15"/>
      <c r="QCB29" s="15"/>
      <c r="QCC29" s="38"/>
      <c r="QCD29" s="38"/>
      <c r="QCG29" s="38"/>
      <c r="QCH29" s="40"/>
      <c r="QCI29" s="41"/>
      <c r="QCJ29" s="100"/>
      <c r="QCK29" s="41"/>
      <c r="QCS29" s="43"/>
      <c r="QCV29" s="15"/>
      <c r="QCW29" s="15"/>
      <c r="QCX29" s="38"/>
      <c r="QCY29" s="38"/>
      <c r="QDB29" s="38"/>
      <c r="QDC29" s="40"/>
      <c r="QDD29" s="41"/>
      <c r="QDE29" s="100"/>
      <c r="QDF29" s="41"/>
      <c r="QDN29" s="43"/>
      <c r="QDQ29" s="15"/>
      <c r="QDR29" s="15"/>
      <c r="QDS29" s="38"/>
      <c r="QDT29" s="38"/>
      <c r="QDW29" s="38"/>
      <c r="QDX29" s="40"/>
      <c r="QDY29" s="41"/>
      <c r="QDZ29" s="100"/>
      <c r="QEA29" s="41"/>
      <c r="QEI29" s="43"/>
      <c r="QEL29" s="15"/>
      <c r="QEM29" s="15"/>
      <c r="QEN29" s="38"/>
      <c r="QEO29" s="38"/>
      <c r="QER29" s="38"/>
      <c r="QES29" s="40"/>
      <c r="QET29" s="41"/>
      <c r="QEU29" s="100"/>
      <c r="QEV29" s="41"/>
      <c r="QFD29" s="43"/>
      <c r="QFG29" s="15"/>
      <c r="QFH29" s="15"/>
      <c r="QFI29" s="38"/>
      <c r="QFJ29" s="38"/>
      <c r="QFM29" s="38"/>
      <c r="QFN29" s="40"/>
      <c r="QFO29" s="41"/>
      <c r="QFP29" s="100"/>
      <c r="QFQ29" s="41"/>
      <c r="QFY29" s="43"/>
      <c r="QGB29" s="15"/>
      <c r="QGC29" s="15"/>
      <c r="QGD29" s="38"/>
      <c r="QGE29" s="38"/>
      <c r="QGH29" s="38"/>
      <c r="QGI29" s="40"/>
      <c r="QGJ29" s="41"/>
      <c r="QGK29" s="100"/>
      <c r="QGL29" s="41"/>
      <c r="QGT29" s="43"/>
      <c r="QGW29" s="15"/>
      <c r="QGX29" s="15"/>
      <c r="QGY29" s="38"/>
      <c r="QGZ29" s="38"/>
      <c r="QHC29" s="38"/>
      <c r="QHD29" s="40"/>
      <c r="QHE29" s="41"/>
      <c r="QHF29" s="100"/>
      <c r="QHG29" s="41"/>
      <c r="QHO29" s="43"/>
      <c r="QHR29" s="15"/>
      <c r="QHS29" s="15"/>
      <c r="QHT29" s="38"/>
      <c r="QHU29" s="38"/>
      <c r="QHX29" s="38"/>
      <c r="QHY29" s="40"/>
      <c r="QHZ29" s="41"/>
      <c r="QIA29" s="100"/>
      <c r="QIB29" s="41"/>
      <c r="QIJ29" s="43"/>
      <c r="QIM29" s="15"/>
      <c r="QIN29" s="15"/>
      <c r="QIO29" s="38"/>
      <c r="QIP29" s="38"/>
      <c r="QIS29" s="38"/>
      <c r="QIT29" s="40"/>
      <c r="QIU29" s="41"/>
      <c r="QIV29" s="100"/>
      <c r="QIW29" s="41"/>
      <c r="QJE29" s="43"/>
      <c r="QJH29" s="15"/>
      <c r="QJI29" s="15"/>
      <c r="QJJ29" s="38"/>
      <c r="QJK29" s="38"/>
      <c r="QJN29" s="38"/>
      <c r="QJO29" s="40"/>
      <c r="QJP29" s="41"/>
      <c r="QJQ29" s="100"/>
      <c r="QJR29" s="41"/>
      <c r="QJZ29" s="43"/>
      <c r="QKC29" s="15"/>
      <c r="QKD29" s="15"/>
      <c r="QKE29" s="38"/>
      <c r="QKF29" s="38"/>
      <c r="QKI29" s="38"/>
      <c r="QKJ29" s="40"/>
      <c r="QKK29" s="41"/>
      <c r="QKL29" s="100"/>
      <c r="QKM29" s="41"/>
      <c r="QKU29" s="43"/>
      <c r="QKX29" s="15"/>
      <c r="QKY29" s="15"/>
      <c r="QKZ29" s="38"/>
      <c r="QLA29" s="38"/>
      <c r="QLD29" s="38"/>
      <c r="QLE29" s="40"/>
      <c r="QLF29" s="41"/>
      <c r="QLG29" s="100"/>
      <c r="QLH29" s="41"/>
      <c r="QLP29" s="43"/>
      <c r="QLS29" s="15"/>
      <c r="QLT29" s="15"/>
      <c r="QLU29" s="38"/>
      <c r="QLV29" s="38"/>
      <c r="QLY29" s="38"/>
      <c r="QLZ29" s="40"/>
      <c r="QMA29" s="41"/>
      <c r="QMB29" s="100"/>
      <c r="QMC29" s="41"/>
      <c r="QMK29" s="43"/>
      <c r="QMN29" s="15"/>
      <c r="QMO29" s="15"/>
      <c r="QMP29" s="38"/>
      <c r="QMQ29" s="38"/>
      <c r="QMT29" s="38"/>
      <c r="QMU29" s="40"/>
      <c r="QMV29" s="41"/>
      <c r="QMW29" s="100"/>
      <c r="QMX29" s="41"/>
      <c r="QNF29" s="43"/>
      <c r="QNI29" s="15"/>
      <c r="QNJ29" s="15"/>
      <c r="QNK29" s="38"/>
      <c r="QNL29" s="38"/>
      <c r="QNO29" s="38"/>
      <c r="QNP29" s="40"/>
      <c r="QNQ29" s="41"/>
      <c r="QNR29" s="100"/>
      <c r="QNS29" s="41"/>
      <c r="QOA29" s="43"/>
      <c r="QOD29" s="15"/>
      <c r="QOE29" s="15"/>
      <c r="QOF29" s="38"/>
      <c r="QOG29" s="38"/>
      <c r="QOJ29" s="38"/>
      <c r="QOK29" s="40"/>
      <c r="QOL29" s="41"/>
      <c r="QOM29" s="100"/>
      <c r="QON29" s="41"/>
      <c r="QOV29" s="43"/>
      <c r="QOY29" s="15"/>
      <c r="QOZ29" s="15"/>
      <c r="QPA29" s="38"/>
      <c r="QPB29" s="38"/>
      <c r="QPE29" s="38"/>
      <c r="QPF29" s="40"/>
      <c r="QPG29" s="41"/>
      <c r="QPH29" s="100"/>
      <c r="QPI29" s="41"/>
      <c r="QPQ29" s="43"/>
      <c r="QPT29" s="15"/>
      <c r="QPU29" s="15"/>
      <c r="QPV29" s="38"/>
      <c r="QPW29" s="38"/>
      <c r="QPZ29" s="38"/>
      <c r="QQA29" s="40"/>
      <c r="QQB29" s="41"/>
      <c r="QQC29" s="100"/>
      <c r="QQD29" s="41"/>
      <c r="QQL29" s="43"/>
      <c r="QQO29" s="15"/>
      <c r="QQP29" s="15"/>
      <c r="QQQ29" s="38"/>
      <c r="QQR29" s="38"/>
      <c r="QQU29" s="38"/>
      <c r="QQV29" s="40"/>
      <c r="QQW29" s="41"/>
      <c r="QQX29" s="100"/>
      <c r="QQY29" s="41"/>
      <c r="QRG29" s="43"/>
      <c r="QRJ29" s="15"/>
      <c r="QRK29" s="15"/>
      <c r="QRL29" s="38"/>
      <c r="QRM29" s="38"/>
      <c r="QRP29" s="38"/>
      <c r="QRQ29" s="40"/>
      <c r="QRR29" s="41"/>
      <c r="QRS29" s="100"/>
      <c r="QRT29" s="41"/>
      <c r="QSB29" s="43"/>
      <c r="QSE29" s="15"/>
      <c r="QSF29" s="15"/>
      <c r="QSG29" s="38"/>
      <c r="QSH29" s="38"/>
      <c r="QSK29" s="38"/>
      <c r="QSL29" s="40"/>
      <c r="QSM29" s="41"/>
      <c r="QSN29" s="100"/>
      <c r="QSO29" s="41"/>
      <c r="QSW29" s="43"/>
      <c r="QSZ29" s="15"/>
      <c r="QTA29" s="15"/>
      <c r="QTB29" s="38"/>
      <c r="QTC29" s="38"/>
      <c r="QTF29" s="38"/>
      <c r="QTG29" s="40"/>
      <c r="QTH29" s="41"/>
      <c r="QTI29" s="100"/>
      <c r="QTJ29" s="41"/>
      <c r="QTR29" s="43"/>
      <c r="QTU29" s="15"/>
      <c r="QTV29" s="15"/>
      <c r="QTW29" s="38"/>
      <c r="QTX29" s="38"/>
      <c r="QUA29" s="38"/>
      <c r="QUB29" s="40"/>
      <c r="QUC29" s="41"/>
      <c r="QUD29" s="100"/>
      <c r="QUE29" s="41"/>
      <c r="QUM29" s="43"/>
      <c r="QUP29" s="15"/>
      <c r="QUQ29" s="15"/>
      <c r="QUR29" s="38"/>
      <c r="QUS29" s="38"/>
      <c r="QUV29" s="38"/>
      <c r="QUW29" s="40"/>
      <c r="QUX29" s="41"/>
      <c r="QUY29" s="100"/>
      <c r="QUZ29" s="41"/>
      <c r="QVH29" s="43"/>
      <c r="QVK29" s="15"/>
      <c r="QVL29" s="15"/>
      <c r="QVM29" s="38"/>
      <c r="QVN29" s="38"/>
      <c r="QVQ29" s="38"/>
      <c r="QVR29" s="40"/>
      <c r="QVS29" s="41"/>
      <c r="QVT29" s="100"/>
      <c r="QVU29" s="41"/>
      <c r="QWC29" s="43"/>
      <c r="QWF29" s="15"/>
      <c r="QWG29" s="15"/>
      <c r="QWH29" s="38"/>
      <c r="QWI29" s="38"/>
      <c r="QWL29" s="38"/>
      <c r="QWM29" s="40"/>
      <c r="QWN29" s="41"/>
      <c r="QWO29" s="100"/>
      <c r="QWP29" s="41"/>
      <c r="QWX29" s="43"/>
      <c r="QXA29" s="15"/>
      <c r="QXB29" s="15"/>
      <c r="QXC29" s="38"/>
      <c r="QXD29" s="38"/>
      <c r="QXG29" s="38"/>
      <c r="QXH29" s="40"/>
      <c r="QXI29" s="41"/>
      <c r="QXJ29" s="100"/>
      <c r="QXK29" s="41"/>
      <c r="QXS29" s="43"/>
      <c r="QXV29" s="15"/>
      <c r="QXW29" s="15"/>
      <c r="QXX29" s="38"/>
      <c r="QXY29" s="38"/>
      <c r="QYB29" s="38"/>
      <c r="QYC29" s="40"/>
      <c r="QYD29" s="41"/>
      <c r="QYE29" s="100"/>
      <c r="QYF29" s="41"/>
      <c r="QYN29" s="43"/>
      <c r="QYQ29" s="15"/>
      <c r="QYR29" s="15"/>
      <c r="QYS29" s="38"/>
      <c r="QYT29" s="38"/>
      <c r="QYW29" s="38"/>
      <c r="QYX29" s="40"/>
      <c r="QYY29" s="41"/>
      <c r="QYZ29" s="100"/>
      <c r="QZA29" s="41"/>
      <c r="QZI29" s="43"/>
      <c r="QZL29" s="15"/>
      <c r="QZM29" s="15"/>
      <c r="QZN29" s="38"/>
      <c r="QZO29" s="38"/>
      <c r="QZR29" s="38"/>
      <c r="QZS29" s="40"/>
      <c r="QZT29" s="41"/>
      <c r="QZU29" s="100"/>
      <c r="QZV29" s="41"/>
      <c r="RAD29" s="43"/>
      <c r="RAG29" s="15"/>
      <c r="RAH29" s="15"/>
      <c r="RAI29" s="38"/>
      <c r="RAJ29" s="38"/>
      <c r="RAM29" s="38"/>
      <c r="RAN29" s="40"/>
      <c r="RAO29" s="41"/>
      <c r="RAP29" s="100"/>
      <c r="RAQ29" s="41"/>
      <c r="RAY29" s="43"/>
      <c r="RBB29" s="15"/>
      <c r="RBC29" s="15"/>
      <c r="RBD29" s="38"/>
      <c r="RBE29" s="38"/>
      <c r="RBH29" s="38"/>
      <c r="RBI29" s="40"/>
      <c r="RBJ29" s="41"/>
      <c r="RBK29" s="100"/>
      <c r="RBL29" s="41"/>
      <c r="RBT29" s="43"/>
      <c r="RBW29" s="15"/>
      <c r="RBX29" s="15"/>
      <c r="RBY29" s="38"/>
      <c r="RBZ29" s="38"/>
      <c r="RCC29" s="38"/>
      <c r="RCD29" s="40"/>
      <c r="RCE29" s="41"/>
      <c r="RCF29" s="100"/>
      <c r="RCG29" s="41"/>
      <c r="RCO29" s="43"/>
      <c r="RCR29" s="15"/>
      <c r="RCS29" s="15"/>
      <c r="RCT29" s="38"/>
      <c r="RCU29" s="38"/>
      <c r="RCX29" s="38"/>
      <c r="RCY29" s="40"/>
      <c r="RCZ29" s="41"/>
      <c r="RDA29" s="100"/>
      <c r="RDB29" s="41"/>
      <c r="RDJ29" s="43"/>
      <c r="RDM29" s="15"/>
      <c r="RDN29" s="15"/>
      <c r="RDO29" s="38"/>
      <c r="RDP29" s="38"/>
      <c r="RDS29" s="38"/>
      <c r="RDT29" s="40"/>
      <c r="RDU29" s="41"/>
      <c r="RDV29" s="100"/>
      <c r="RDW29" s="41"/>
      <c r="REE29" s="43"/>
      <c r="REH29" s="15"/>
      <c r="REI29" s="15"/>
      <c r="REJ29" s="38"/>
      <c r="REK29" s="38"/>
      <c r="REN29" s="38"/>
      <c r="REO29" s="40"/>
      <c r="REP29" s="41"/>
      <c r="REQ29" s="100"/>
      <c r="RER29" s="41"/>
      <c r="REZ29" s="43"/>
      <c r="RFC29" s="15"/>
      <c r="RFD29" s="15"/>
      <c r="RFE29" s="38"/>
      <c r="RFF29" s="38"/>
      <c r="RFI29" s="38"/>
      <c r="RFJ29" s="40"/>
      <c r="RFK29" s="41"/>
      <c r="RFL29" s="100"/>
      <c r="RFM29" s="41"/>
      <c r="RFU29" s="43"/>
      <c r="RFX29" s="15"/>
      <c r="RFY29" s="15"/>
      <c r="RFZ29" s="38"/>
      <c r="RGA29" s="38"/>
      <c r="RGD29" s="38"/>
      <c r="RGE29" s="40"/>
      <c r="RGF29" s="41"/>
      <c r="RGG29" s="100"/>
      <c r="RGH29" s="41"/>
      <c r="RGP29" s="43"/>
      <c r="RGS29" s="15"/>
      <c r="RGT29" s="15"/>
      <c r="RGU29" s="38"/>
      <c r="RGV29" s="38"/>
      <c r="RGY29" s="38"/>
      <c r="RGZ29" s="40"/>
      <c r="RHA29" s="41"/>
      <c r="RHB29" s="100"/>
      <c r="RHC29" s="41"/>
      <c r="RHK29" s="43"/>
      <c r="RHN29" s="15"/>
      <c r="RHO29" s="15"/>
      <c r="RHP29" s="38"/>
      <c r="RHQ29" s="38"/>
      <c r="RHT29" s="38"/>
      <c r="RHU29" s="40"/>
      <c r="RHV29" s="41"/>
      <c r="RHW29" s="100"/>
      <c r="RHX29" s="41"/>
      <c r="RIF29" s="43"/>
      <c r="RII29" s="15"/>
      <c r="RIJ29" s="15"/>
      <c r="RIK29" s="38"/>
      <c r="RIL29" s="38"/>
      <c r="RIO29" s="38"/>
      <c r="RIP29" s="40"/>
      <c r="RIQ29" s="41"/>
      <c r="RIR29" s="100"/>
      <c r="RIS29" s="41"/>
      <c r="RJA29" s="43"/>
      <c r="RJD29" s="15"/>
      <c r="RJE29" s="15"/>
      <c r="RJF29" s="38"/>
      <c r="RJG29" s="38"/>
      <c r="RJJ29" s="38"/>
      <c r="RJK29" s="40"/>
      <c r="RJL29" s="41"/>
      <c r="RJM29" s="100"/>
      <c r="RJN29" s="41"/>
      <c r="RJV29" s="43"/>
      <c r="RJY29" s="15"/>
      <c r="RJZ29" s="15"/>
      <c r="RKA29" s="38"/>
      <c r="RKB29" s="38"/>
      <c r="RKE29" s="38"/>
      <c r="RKF29" s="40"/>
      <c r="RKG29" s="41"/>
      <c r="RKH29" s="100"/>
      <c r="RKI29" s="41"/>
      <c r="RKQ29" s="43"/>
      <c r="RKT29" s="15"/>
      <c r="RKU29" s="15"/>
      <c r="RKV29" s="38"/>
      <c r="RKW29" s="38"/>
      <c r="RKZ29" s="38"/>
      <c r="RLA29" s="40"/>
      <c r="RLB29" s="41"/>
      <c r="RLC29" s="100"/>
      <c r="RLD29" s="41"/>
      <c r="RLL29" s="43"/>
      <c r="RLO29" s="15"/>
      <c r="RLP29" s="15"/>
      <c r="RLQ29" s="38"/>
      <c r="RLR29" s="38"/>
      <c r="RLU29" s="38"/>
      <c r="RLV29" s="40"/>
      <c r="RLW29" s="41"/>
      <c r="RLX29" s="100"/>
      <c r="RLY29" s="41"/>
      <c r="RMG29" s="43"/>
      <c r="RMJ29" s="15"/>
      <c r="RMK29" s="15"/>
      <c r="RML29" s="38"/>
      <c r="RMM29" s="38"/>
      <c r="RMP29" s="38"/>
      <c r="RMQ29" s="40"/>
      <c r="RMR29" s="41"/>
      <c r="RMS29" s="100"/>
      <c r="RMT29" s="41"/>
      <c r="RNB29" s="43"/>
      <c r="RNE29" s="15"/>
      <c r="RNF29" s="15"/>
      <c r="RNG29" s="38"/>
      <c r="RNH29" s="38"/>
      <c r="RNK29" s="38"/>
      <c r="RNL29" s="40"/>
      <c r="RNM29" s="41"/>
      <c r="RNN29" s="100"/>
      <c r="RNO29" s="41"/>
      <c r="RNW29" s="43"/>
      <c r="RNZ29" s="15"/>
      <c r="ROA29" s="15"/>
      <c r="ROB29" s="38"/>
      <c r="ROC29" s="38"/>
      <c r="ROF29" s="38"/>
      <c r="ROG29" s="40"/>
      <c r="ROH29" s="41"/>
      <c r="ROI29" s="100"/>
      <c r="ROJ29" s="41"/>
      <c r="ROR29" s="43"/>
      <c r="ROU29" s="15"/>
      <c r="ROV29" s="15"/>
      <c r="ROW29" s="38"/>
      <c r="ROX29" s="38"/>
      <c r="RPA29" s="38"/>
      <c r="RPB29" s="40"/>
      <c r="RPC29" s="41"/>
      <c r="RPD29" s="100"/>
      <c r="RPE29" s="41"/>
      <c r="RPM29" s="43"/>
      <c r="RPP29" s="15"/>
      <c r="RPQ29" s="15"/>
      <c r="RPR29" s="38"/>
      <c r="RPS29" s="38"/>
      <c r="RPV29" s="38"/>
      <c r="RPW29" s="40"/>
      <c r="RPX29" s="41"/>
      <c r="RPY29" s="100"/>
      <c r="RPZ29" s="41"/>
      <c r="RQH29" s="43"/>
      <c r="RQK29" s="15"/>
      <c r="RQL29" s="15"/>
      <c r="RQM29" s="38"/>
      <c r="RQN29" s="38"/>
      <c r="RQQ29" s="38"/>
      <c r="RQR29" s="40"/>
      <c r="RQS29" s="41"/>
      <c r="RQT29" s="100"/>
      <c r="RQU29" s="41"/>
      <c r="RRC29" s="43"/>
      <c r="RRF29" s="15"/>
      <c r="RRG29" s="15"/>
      <c r="RRH29" s="38"/>
      <c r="RRI29" s="38"/>
      <c r="RRL29" s="38"/>
      <c r="RRM29" s="40"/>
      <c r="RRN29" s="41"/>
      <c r="RRO29" s="100"/>
      <c r="RRP29" s="41"/>
      <c r="RRX29" s="43"/>
      <c r="RSA29" s="15"/>
      <c r="RSB29" s="15"/>
      <c r="RSC29" s="38"/>
      <c r="RSD29" s="38"/>
      <c r="RSG29" s="38"/>
      <c r="RSH29" s="40"/>
      <c r="RSI29" s="41"/>
      <c r="RSJ29" s="100"/>
      <c r="RSK29" s="41"/>
      <c r="RSS29" s="43"/>
      <c r="RSV29" s="15"/>
      <c r="RSW29" s="15"/>
      <c r="RSX29" s="38"/>
      <c r="RSY29" s="38"/>
      <c r="RTB29" s="38"/>
      <c r="RTC29" s="40"/>
      <c r="RTD29" s="41"/>
      <c r="RTE29" s="100"/>
      <c r="RTF29" s="41"/>
      <c r="RTN29" s="43"/>
      <c r="RTQ29" s="15"/>
      <c r="RTR29" s="15"/>
      <c r="RTS29" s="38"/>
      <c r="RTT29" s="38"/>
      <c r="RTW29" s="38"/>
      <c r="RTX29" s="40"/>
      <c r="RTY29" s="41"/>
      <c r="RTZ29" s="100"/>
      <c r="RUA29" s="41"/>
      <c r="RUI29" s="43"/>
      <c r="RUL29" s="15"/>
      <c r="RUM29" s="15"/>
      <c r="RUN29" s="38"/>
      <c r="RUO29" s="38"/>
      <c r="RUR29" s="38"/>
      <c r="RUS29" s="40"/>
      <c r="RUT29" s="41"/>
      <c r="RUU29" s="100"/>
      <c r="RUV29" s="41"/>
      <c r="RVD29" s="43"/>
      <c r="RVG29" s="15"/>
      <c r="RVH29" s="15"/>
      <c r="RVI29" s="38"/>
      <c r="RVJ29" s="38"/>
      <c r="RVM29" s="38"/>
      <c r="RVN29" s="40"/>
      <c r="RVO29" s="41"/>
      <c r="RVP29" s="100"/>
      <c r="RVQ29" s="41"/>
      <c r="RVY29" s="43"/>
      <c r="RWB29" s="15"/>
      <c r="RWC29" s="15"/>
      <c r="RWD29" s="38"/>
      <c r="RWE29" s="38"/>
      <c r="RWH29" s="38"/>
      <c r="RWI29" s="40"/>
      <c r="RWJ29" s="41"/>
      <c r="RWK29" s="100"/>
      <c r="RWL29" s="41"/>
      <c r="RWT29" s="43"/>
      <c r="RWW29" s="15"/>
      <c r="RWX29" s="15"/>
      <c r="RWY29" s="38"/>
      <c r="RWZ29" s="38"/>
      <c r="RXC29" s="38"/>
      <c r="RXD29" s="40"/>
      <c r="RXE29" s="41"/>
      <c r="RXF29" s="100"/>
      <c r="RXG29" s="41"/>
      <c r="RXO29" s="43"/>
      <c r="RXR29" s="15"/>
      <c r="RXS29" s="15"/>
      <c r="RXT29" s="38"/>
      <c r="RXU29" s="38"/>
      <c r="RXX29" s="38"/>
      <c r="RXY29" s="40"/>
      <c r="RXZ29" s="41"/>
      <c r="RYA29" s="100"/>
      <c r="RYB29" s="41"/>
      <c r="RYJ29" s="43"/>
      <c r="RYM29" s="15"/>
      <c r="RYN29" s="15"/>
      <c r="RYO29" s="38"/>
      <c r="RYP29" s="38"/>
      <c r="RYS29" s="38"/>
      <c r="RYT29" s="40"/>
      <c r="RYU29" s="41"/>
      <c r="RYV29" s="100"/>
      <c r="RYW29" s="41"/>
      <c r="RZE29" s="43"/>
      <c r="RZH29" s="15"/>
      <c r="RZI29" s="15"/>
      <c r="RZJ29" s="38"/>
      <c r="RZK29" s="38"/>
      <c r="RZN29" s="38"/>
      <c r="RZO29" s="40"/>
      <c r="RZP29" s="41"/>
      <c r="RZQ29" s="100"/>
      <c r="RZR29" s="41"/>
      <c r="RZZ29" s="43"/>
      <c r="SAC29" s="15"/>
      <c r="SAD29" s="15"/>
      <c r="SAE29" s="38"/>
      <c r="SAF29" s="38"/>
      <c r="SAI29" s="38"/>
      <c r="SAJ29" s="40"/>
      <c r="SAK29" s="41"/>
      <c r="SAL29" s="100"/>
      <c r="SAM29" s="41"/>
      <c r="SAU29" s="43"/>
      <c r="SAX29" s="15"/>
      <c r="SAY29" s="15"/>
      <c r="SAZ29" s="38"/>
      <c r="SBA29" s="38"/>
      <c r="SBD29" s="38"/>
      <c r="SBE29" s="40"/>
      <c r="SBF29" s="41"/>
      <c r="SBG29" s="100"/>
      <c r="SBH29" s="41"/>
      <c r="SBP29" s="43"/>
      <c r="SBS29" s="15"/>
      <c r="SBT29" s="15"/>
      <c r="SBU29" s="38"/>
      <c r="SBV29" s="38"/>
      <c r="SBY29" s="38"/>
      <c r="SBZ29" s="40"/>
      <c r="SCA29" s="41"/>
      <c r="SCB29" s="100"/>
      <c r="SCC29" s="41"/>
      <c r="SCK29" s="43"/>
      <c r="SCN29" s="15"/>
      <c r="SCO29" s="15"/>
      <c r="SCP29" s="38"/>
      <c r="SCQ29" s="38"/>
      <c r="SCT29" s="38"/>
      <c r="SCU29" s="40"/>
      <c r="SCV29" s="41"/>
      <c r="SCW29" s="100"/>
      <c r="SCX29" s="41"/>
      <c r="SDF29" s="43"/>
      <c r="SDI29" s="15"/>
      <c r="SDJ29" s="15"/>
      <c r="SDK29" s="38"/>
      <c r="SDL29" s="38"/>
      <c r="SDO29" s="38"/>
      <c r="SDP29" s="40"/>
      <c r="SDQ29" s="41"/>
      <c r="SDR29" s="100"/>
      <c r="SDS29" s="41"/>
      <c r="SEA29" s="43"/>
      <c r="SED29" s="15"/>
      <c r="SEE29" s="15"/>
      <c r="SEF29" s="38"/>
      <c r="SEG29" s="38"/>
      <c r="SEJ29" s="38"/>
      <c r="SEK29" s="40"/>
      <c r="SEL29" s="41"/>
      <c r="SEM29" s="100"/>
      <c r="SEN29" s="41"/>
      <c r="SEV29" s="43"/>
      <c r="SEY29" s="15"/>
      <c r="SEZ29" s="15"/>
      <c r="SFA29" s="38"/>
      <c r="SFB29" s="38"/>
      <c r="SFE29" s="38"/>
      <c r="SFF29" s="40"/>
      <c r="SFG29" s="41"/>
      <c r="SFH29" s="100"/>
      <c r="SFI29" s="41"/>
      <c r="SFQ29" s="43"/>
      <c r="SFT29" s="15"/>
      <c r="SFU29" s="15"/>
      <c r="SFV29" s="38"/>
      <c r="SFW29" s="38"/>
      <c r="SFZ29" s="38"/>
      <c r="SGA29" s="40"/>
      <c r="SGB29" s="41"/>
      <c r="SGC29" s="100"/>
      <c r="SGD29" s="41"/>
      <c r="SGL29" s="43"/>
      <c r="SGO29" s="15"/>
      <c r="SGP29" s="15"/>
      <c r="SGQ29" s="38"/>
      <c r="SGR29" s="38"/>
      <c r="SGU29" s="38"/>
      <c r="SGV29" s="40"/>
      <c r="SGW29" s="41"/>
      <c r="SGX29" s="100"/>
      <c r="SGY29" s="41"/>
      <c r="SHG29" s="43"/>
      <c r="SHJ29" s="15"/>
      <c r="SHK29" s="15"/>
      <c r="SHL29" s="38"/>
      <c r="SHM29" s="38"/>
      <c r="SHP29" s="38"/>
      <c r="SHQ29" s="40"/>
      <c r="SHR29" s="41"/>
      <c r="SHS29" s="100"/>
      <c r="SHT29" s="41"/>
      <c r="SIB29" s="43"/>
      <c r="SIE29" s="15"/>
      <c r="SIF29" s="15"/>
      <c r="SIG29" s="38"/>
      <c r="SIH29" s="38"/>
      <c r="SIK29" s="38"/>
      <c r="SIL29" s="40"/>
      <c r="SIM29" s="41"/>
      <c r="SIN29" s="100"/>
      <c r="SIO29" s="41"/>
      <c r="SIW29" s="43"/>
      <c r="SIZ29" s="15"/>
      <c r="SJA29" s="15"/>
      <c r="SJB29" s="38"/>
      <c r="SJC29" s="38"/>
      <c r="SJF29" s="38"/>
      <c r="SJG29" s="40"/>
      <c r="SJH29" s="41"/>
      <c r="SJI29" s="100"/>
      <c r="SJJ29" s="41"/>
      <c r="SJR29" s="43"/>
      <c r="SJU29" s="15"/>
      <c r="SJV29" s="15"/>
      <c r="SJW29" s="38"/>
      <c r="SJX29" s="38"/>
      <c r="SKA29" s="38"/>
      <c r="SKB29" s="40"/>
      <c r="SKC29" s="41"/>
      <c r="SKD29" s="100"/>
      <c r="SKE29" s="41"/>
      <c r="SKM29" s="43"/>
      <c r="SKP29" s="15"/>
      <c r="SKQ29" s="15"/>
      <c r="SKR29" s="38"/>
      <c r="SKS29" s="38"/>
      <c r="SKV29" s="38"/>
      <c r="SKW29" s="40"/>
      <c r="SKX29" s="41"/>
      <c r="SKY29" s="100"/>
      <c r="SKZ29" s="41"/>
      <c r="SLH29" s="43"/>
      <c r="SLK29" s="15"/>
      <c r="SLL29" s="15"/>
      <c r="SLM29" s="38"/>
      <c r="SLN29" s="38"/>
      <c r="SLQ29" s="38"/>
      <c r="SLR29" s="40"/>
      <c r="SLS29" s="41"/>
      <c r="SLT29" s="100"/>
      <c r="SLU29" s="41"/>
      <c r="SMC29" s="43"/>
      <c r="SMF29" s="15"/>
      <c r="SMG29" s="15"/>
      <c r="SMH29" s="38"/>
      <c r="SMI29" s="38"/>
      <c r="SML29" s="38"/>
      <c r="SMM29" s="40"/>
      <c r="SMN29" s="41"/>
      <c r="SMO29" s="100"/>
      <c r="SMP29" s="41"/>
      <c r="SMX29" s="43"/>
      <c r="SNA29" s="15"/>
      <c r="SNB29" s="15"/>
      <c r="SNC29" s="38"/>
      <c r="SND29" s="38"/>
      <c r="SNG29" s="38"/>
      <c r="SNH29" s="40"/>
      <c r="SNI29" s="41"/>
      <c r="SNJ29" s="100"/>
      <c r="SNK29" s="41"/>
      <c r="SNS29" s="43"/>
      <c r="SNV29" s="15"/>
      <c r="SNW29" s="15"/>
      <c r="SNX29" s="38"/>
      <c r="SNY29" s="38"/>
      <c r="SOB29" s="38"/>
      <c r="SOC29" s="40"/>
      <c r="SOD29" s="41"/>
      <c r="SOE29" s="100"/>
      <c r="SOF29" s="41"/>
      <c r="SON29" s="43"/>
      <c r="SOQ29" s="15"/>
      <c r="SOR29" s="15"/>
      <c r="SOS29" s="38"/>
      <c r="SOT29" s="38"/>
      <c r="SOW29" s="38"/>
      <c r="SOX29" s="40"/>
      <c r="SOY29" s="41"/>
      <c r="SOZ29" s="100"/>
      <c r="SPA29" s="41"/>
      <c r="SPI29" s="43"/>
      <c r="SPL29" s="15"/>
      <c r="SPM29" s="15"/>
      <c r="SPN29" s="38"/>
      <c r="SPO29" s="38"/>
      <c r="SPR29" s="38"/>
      <c r="SPS29" s="40"/>
      <c r="SPT29" s="41"/>
      <c r="SPU29" s="100"/>
      <c r="SPV29" s="41"/>
      <c r="SQD29" s="43"/>
      <c r="SQG29" s="15"/>
      <c r="SQH29" s="15"/>
      <c r="SQI29" s="38"/>
      <c r="SQJ29" s="38"/>
      <c r="SQM29" s="38"/>
      <c r="SQN29" s="40"/>
      <c r="SQO29" s="41"/>
      <c r="SQP29" s="100"/>
      <c r="SQQ29" s="41"/>
      <c r="SQY29" s="43"/>
      <c r="SRB29" s="15"/>
      <c r="SRC29" s="15"/>
      <c r="SRD29" s="38"/>
      <c r="SRE29" s="38"/>
      <c r="SRH29" s="38"/>
      <c r="SRI29" s="40"/>
      <c r="SRJ29" s="41"/>
      <c r="SRK29" s="100"/>
      <c r="SRL29" s="41"/>
      <c r="SRT29" s="43"/>
      <c r="SRW29" s="15"/>
      <c r="SRX29" s="15"/>
      <c r="SRY29" s="38"/>
      <c r="SRZ29" s="38"/>
      <c r="SSC29" s="38"/>
      <c r="SSD29" s="40"/>
      <c r="SSE29" s="41"/>
      <c r="SSF29" s="100"/>
      <c r="SSG29" s="41"/>
      <c r="SSO29" s="43"/>
      <c r="SSR29" s="15"/>
      <c r="SSS29" s="15"/>
      <c r="SST29" s="38"/>
      <c r="SSU29" s="38"/>
      <c r="SSX29" s="38"/>
      <c r="SSY29" s="40"/>
      <c r="SSZ29" s="41"/>
      <c r="STA29" s="100"/>
      <c r="STB29" s="41"/>
      <c r="STJ29" s="43"/>
      <c r="STM29" s="15"/>
      <c r="STN29" s="15"/>
      <c r="STO29" s="38"/>
      <c r="STP29" s="38"/>
      <c r="STS29" s="38"/>
      <c r="STT29" s="40"/>
      <c r="STU29" s="41"/>
      <c r="STV29" s="100"/>
      <c r="STW29" s="41"/>
      <c r="SUE29" s="43"/>
      <c r="SUH29" s="15"/>
      <c r="SUI29" s="15"/>
      <c r="SUJ29" s="38"/>
      <c r="SUK29" s="38"/>
      <c r="SUN29" s="38"/>
      <c r="SUO29" s="40"/>
      <c r="SUP29" s="41"/>
      <c r="SUQ29" s="100"/>
      <c r="SUR29" s="41"/>
      <c r="SUZ29" s="43"/>
      <c r="SVC29" s="15"/>
      <c r="SVD29" s="15"/>
      <c r="SVE29" s="38"/>
      <c r="SVF29" s="38"/>
      <c r="SVI29" s="38"/>
      <c r="SVJ29" s="40"/>
      <c r="SVK29" s="41"/>
      <c r="SVL29" s="100"/>
      <c r="SVM29" s="41"/>
      <c r="SVU29" s="43"/>
      <c r="SVX29" s="15"/>
      <c r="SVY29" s="15"/>
      <c r="SVZ29" s="38"/>
      <c r="SWA29" s="38"/>
      <c r="SWD29" s="38"/>
      <c r="SWE29" s="40"/>
      <c r="SWF29" s="41"/>
      <c r="SWG29" s="100"/>
      <c r="SWH29" s="41"/>
      <c r="SWP29" s="43"/>
      <c r="SWS29" s="15"/>
      <c r="SWT29" s="15"/>
      <c r="SWU29" s="38"/>
      <c r="SWV29" s="38"/>
      <c r="SWY29" s="38"/>
      <c r="SWZ29" s="40"/>
      <c r="SXA29" s="41"/>
      <c r="SXB29" s="100"/>
      <c r="SXC29" s="41"/>
      <c r="SXK29" s="43"/>
      <c r="SXN29" s="15"/>
      <c r="SXO29" s="15"/>
      <c r="SXP29" s="38"/>
      <c r="SXQ29" s="38"/>
      <c r="SXT29" s="38"/>
      <c r="SXU29" s="40"/>
      <c r="SXV29" s="41"/>
      <c r="SXW29" s="100"/>
      <c r="SXX29" s="41"/>
      <c r="SYF29" s="43"/>
      <c r="SYI29" s="15"/>
      <c r="SYJ29" s="15"/>
      <c r="SYK29" s="38"/>
      <c r="SYL29" s="38"/>
      <c r="SYO29" s="38"/>
      <c r="SYP29" s="40"/>
      <c r="SYQ29" s="41"/>
      <c r="SYR29" s="100"/>
      <c r="SYS29" s="41"/>
      <c r="SZA29" s="43"/>
      <c r="SZD29" s="15"/>
      <c r="SZE29" s="15"/>
      <c r="SZF29" s="38"/>
      <c r="SZG29" s="38"/>
      <c r="SZJ29" s="38"/>
      <c r="SZK29" s="40"/>
      <c r="SZL29" s="41"/>
      <c r="SZM29" s="100"/>
      <c r="SZN29" s="41"/>
      <c r="SZV29" s="43"/>
      <c r="SZY29" s="15"/>
      <c r="SZZ29" s="15"/>
      <c r="TAA29" s="38"/>
      <c r="TAB29" s="38"/>
      <c r="TAE29" s="38"/>
      <c r="TAF29" s="40"/>
      <c r="TAG29" s="41"/>
      <c r="TAH29" s="100"/>
      <c r="TAI29" s="41"/>
      <c r="TAQ29" s="43"/>
      <c r="TAT29" s="15"/>
      <c r="TAU29" s="15"/>
      <c r="TAV29" s="38"/>
      <c r="TAW29" s="38"/>
      <c r="TAZ29" s="38"/>
      <c r="TBA29" s="40"/>
      <c r="TBB29" s="41"/>
      <c r="TBC29" s="100"/>
      <c r="TBD29" s="41"/>
      <c r="TBL29" s="43"/>
      <c r="TBO29" s="15"/>
      <c r="TBP29" s="15"/>
      <c r="TBQ29" s="38"/>
      <c r="TBR29" s="38"/>
      <c r="TBU29" s="38"/>
      <c r="TBV29" s="40"/>
      <c r="TBW29" s="41"/>
      <c r="TBX29" s="100"/>
      <c r="TBY29" s="41"/>
      <c r="TCG29" s="43"/>
      <c r="TCJ29" s="15"/>
      <c r="TCK29" s="15"/>
      <c r="TCL29" s="38"/>
      <c r="TCM29" s="38"/>
      <c r="TCP29" s="38"/>
      <c r="TCQ29" s="40"/>
      <c r="TCR29" s="41"/>
      <c r="TCS29" s="100"/>
      <c r="TCT29" s="41"/>
      <c r="TDB29" s="43"/>
      <c r="TDE29" s="15"/>
      <c r="TDF29" s="15"/>
      <c r="TDG29" s="38"/>
      <c r="TDH29" s="38"/>
      <c r="TDK29" s="38"/>
      <c r="TDL29" s="40"/>
      <c r="TDM29" s="41"/>
      <c r="TDN29" s="100"/>
      <c r="TDO29" s="41"/>
      <c r="TDW29" s="43"/>
      <c r="TDZ29" s="15"/>
      <c r="TEA29" s="15"/>
      <c r="TEB29" s="38"/>
      <c r="TEC29" s="38"/>
      <c r="TEF29" s="38"/>
      <c r="TEG29" s="40"/>
      <c r="TEH29" s="41"/>
      <c r="TEI29" s="100"/>
      <c r="TEJ29" s="41"/>
      <c r="TER29" s="43"/>
      <c r="TEU29" s="15"/>
      <c r="TEV29" s="15"/>
      <c r="TEW29" s="38"/>
      <c r="TEX29" s="38"/>
      <c r="TFA29" s="38"/>
      <c r="TFB29" s="40"/>
      <c r="TFC29" s="41"/>
      <c r="TFD29" s="100"/>
      <c r="TFE29" s="41"/>
      <c r="TFM29" s="43"/>
      <c r="TFP29" s="15"/>
      <c r="TFQ29" s="15"/>
      <c r="TFR29" s="38"/>
      <c r="TFS29" s="38"/>
      <c r="TFV29" s="38"/>
      <c r="TFW29" s="40"/>
      <c r="TFX29" s="41"/>
      <c r="TFY29" s="100"/>
      <c r="TFZ29" s="41"/>
      <c r="TGH29" s="43"/>
      <c r="TGK29" s="15"/>
      <c r="TGL29" s="15"/>
      <c r="TGM29" s="38"/>
      <c r="TGN29" s="38"/>
      <c r="TGQ29" s="38"/>
      <c r="TGR29" s="40"/>
      <c r="TGS29" s="41"/>
      <c r="TGT29" s="100"/>
      <c r="TGU29" s="41"/>
      <c r="THC29" s="43"/>
      <c r="THF29" s="15"/>
      <c r="THG29" s="15"/>
      <c r="THH29" s="38"/>
      <c r="THI29" s="38"/>
      <c r="THL29" s="38"/>
      <c r="THM29" s="40"/>
      <c r="THN29" s="41"/>
      <c r="THO29" s="100"/>
      <c r="THP29" s="41"/>
      <c r="THX29" s="43"/>
      <c r="TIA29" s="15"/>
      <c r="TIB29" s="15"/>
      <c r="TIC29" s="38"/>
      <c r="TID29" s="38"/>
      <c r="TIG29" s="38"/>
      <c r="TIH29" s="40"/>
      <c r="TII29" s="41"/>
      <c r="TIJ29" s="100"/>
      <c r="TIK29" s="41"/>
      <c r="TIS29" s="43"/>
      <c r="TIV29" s="15"/>
      <c r="TIW29" s="15"/>
      <c r="TIX29" s="38"/>
      <c r="TIY29" s="38"/>
      <c r="TJB29" s="38"/>
      <c r="TJC29" s="40"/>
      <c r="TJD29" s="41"/>
      <c r="TJE29" s="100"/>
      <c r="TJF29" s="41"/>
      <c r="TJN29" s="43"/>
      <c r="TJQ29" s="15"/>
      <c r="TJR29" s="15"/>
      <c r="TJS29" s="38"/>
      <c r="TJT29" s="38"/>
      <c r="TJW29" s="38"/>
      <c r="TJX29" s="40"/>
      <c r="TJY29" s="41"/>
      <c r="TJZ29" s="100"/>
      <c r="TKA29" s="41"/>
      <c r="TKI29" s="43"/>
      <c r="TKL29" s="15"/>
      <c r="TKM29" s="15"/>
      <c r="TKN29" s="38"/>
      <c r="TKO29" s="38"/>
      <c r="TKR29" s="38"/>
      <c r="TKS29" s="40"/>
      <c r="TKT29" s="41"/>
      <c r="TKU29" s="100"/>
      <c r="TKV29" s="41"/>
      <c r="TLD29" s="43"/>
      <c r="TLG29" s="15"/>
      <c r="TLH29" s="15"/>
      <c r="TLI29" s="38"/>
      <c r="TLJ29" s="38"/>
      <c r="TLM29" s="38"/>
      <c r="TLN29" s="40"/>
      <c r="TLO29" s="41"/>
      <c r="TLP29" s="100"/>
      <c r="TLQ29" s="41"/>
      <c r="TLY29" s="43"/>
      <c r="TMB29" s="15"/>
      <c r="TMC29" s="15"/>
      <c r="TMD29" s="38"/>
      <c r="TME29" s="38"/>
      <c r="TMH29" s="38"/>
      <c r="TMI29" s="40"/>
      <c r="TMJ29" s="41"/>
      <c r="TMK29" s="100"/>
      <c r="TML29" s="41"/>
      <c r="TMT29" s="43"/>
      <c r="TMW29" s="15"/>
      <c r="TMX29" s="15"/>
      <c r="TMY29" s="38"/>
      <c r="TMZ29" s="38"/>
      <c r="TNC29" s="38"/>
      <c r="TND29" s="40"/>
      <c r="TNE29" s="41"/>
      <c r="TNF29" s="100"/>
      <c r="TNG29" s="41"/>
      <c r="TNO29" s="43"/>
      <c r="TNR29" s="15"/>
      <c r="TNS29" s="15"/>
      <c r="TNT29" s="38"/>
      <c r="TNU29" s="38"/>
      <c r="TNX29" s="38"/>
      <c r="TNY29" s="40"/>
      <c r="TNZ29" s="41"/>
      <c r="TOA29" s="100"/>
      <c r="TOB29" s="41"/>
      <c r="TOJ29" s="43"/>
      <c r="TOM29" s="15"/>
      <c r="TON29" s="15"/>
      <c r="TOO29" s="38"/>
      <c r="TOP29" s="38"/>
      <c r="TOS29" s="38"/>
      <c r="TOT29" s="40"/>
      <c r="TOU29" s="41"/>
      <c r="TOV29" s="100"/>
      <c r="TOW29" s="41"/>
      <c r="TPE29" s="43"/>
      <c r="TPH29" s="15"/>
      <c r="TPI29" s="15"/>
      <c r="TPJ29" s="38"/>
      <c r="TPK29" s="38"/>
      <c r="TPN29" s="38"/>
      <c r="TPO29" s="40"/>
      <c r="TPP29" s="41"/>
      <c r="TPQ29" s="100"/>
      <c r="TPR29" s="41"/>
      <c r="TPZ29" s="43"/>
      <c r="TQC29" s="15"/>
      <c r="TQD29" s="15"/>
      <c r="TQE29" s="38"/>
      <c r="TQF29" s="38"/>
      <c r="TQI29" s="38"/>
      <c r="TQJ29" s="40"/>
      <c r="TQK29" s="41"/>
      <c r="TQL29" s="100"/>
      <c r="TQM29" s="41"/>
      <c r="TQU29" s="43"/>
      <c r="TQX29" s="15"/>
      <c r="TQY29" s="15"/>
      <c r="TQZ29" s="38"/>
      <c r="TRA29" s="38"/>
      <c r="TRD29" s="38"/>
      <c r="TRE29" s="40"/>
      <c r="TRF29" s="41"/>
      <c r="TRG29" s="100"/>
      <c r="TRH29" s="41"/>
      <c r="TRP29" s="43"/>
      <c r="TRS29" s="15"/>
      <c r="TRT29" s="15"/>
      <c r="TRU29" s="38"/>
      <c r="TRV29" s="38"/>
      <c r="TRY29" s="38"/>
      <c r="TRZ29" s="40"/>
      <c r="TSA29" s="41"/>
      <c r="TSB29" s="100"/>
      <c r="TSC29" s="41"/>
      <c r="TSK29" s="43"/>
      <c r="TSN29" s="15"/>
      <c r="TSO29" s="15"/>
      <c r="TSP29" s="38"/>
      <c r="TSQ29" s="38"/>
      <c r="TST29" s="38"/>
      <c r="TSU29" s="40"/>
      <c r="TSV29" s="41"/>
      <c r="TSW29" s="100"/>
      <c r="TSX29" s="41"/>
      <c r="TTF29" s="43"/>
      <c r="TTI29" s="15"/>
      <c r="TTJ29" s="15"/>
      <c r="TTK29" s="38"/>
      <c r="TTL29" s="38"/>
      <c r="TTO29" s="38"/>
      <c r="TTP29" s="40"/>
      <c r="TTQ29" s="41"/>
      <c r="TTR29" s="100"/>
      <c r="TTS29" s="41"/>
      <c r="TUA29" s="43"/>
      <c r="TUD29" s="15"/>
      <c r="TUE29" s="15"/>
      <c r="TUF29" s="38"/>
      <c r="TUG29" s="38"/>
      <c r="TUJ29" s="38"/>
      <c r="TUK29" s="40"/>
      <c r="TUL29" s="41"/>
      <c r="TUM29" s="100"/>
      <c r="TUN29" s="41"/>
      <c r="TUV29" s="43"/>
      <c r="TUY29" s="15"/>
      <c r="TUZ29" s="15"/>
      <c r="TVA29" s="38"/>
      <c r="TVB29" s="38"/>
      <c r="TVE29" s="38"/>
      <c r="TVF29" s="40"/>
      <c r="TVG29" s="41"/>
      <c r="TVH29" s="100"/>
      <c r="TVI29" s="41"/>
      <c r="TVQ29" s="43"/>
      <c r="TVT29" s="15"/>
      <c r="TVU29" s="15"/>
      <c r="TVV29" s="38"/>
      <c r="TVW29" s="38"/>
      <c r="TVZ29" s="38"/>
      <c r="TWA29" s="40"/>
      <c r="TWB29" s="41"/>
      <c r="TWC29" s="100"/>
      <c r="TWD29" s="41"/>
      <c r="TWL29" s="43"/>
      <c r="TWO29" s="15"/>
      <c r="TWP29" s="15"/>
      <c r="TWQ29" s="38"/>
      <c r="TWR29" s="38"/>
      <c r="TWU29" s="38"/>
      <c r="TWV29" s="40"/>
      <c r="TWW29" s="41"/>
      <c r="TWX29" s="100"/>
      <c r="TWY29" s="41"/>
      <c r="TXG29" s="43"/>
      <c r="TXJ29" s="15"/>
      <c r="TXK29" s="15"/>
      <c r="TXL29" s="38"/>
      <c r="TXM29" s="38"/>
      <c r="TXP29" s="38"/>
      <c r="TXQ29" s="40"/>
      <c r="TXR29" s="41"/>
      <c r="TXS29" s="100"/>
      <c r="TXT29" s="41"/>
      <c r="TYB29" s="43"/>
      <c r="TYE29" s="15"/>
      <c r="TYF29" s="15"/>
      <c r="TYG29" s="38"/>
      <c r="TYH29" s="38"/>
      <c r="TYK29" s="38"/>
      <c r="TYL29" s="40"/>
      <c r="TYM29" s="41"/>
      <c r="TYN29" s="100"/>
      <c r="TYO29" s="41"/>
      <c r="TYW29" s="43"/>
      <c r="TYZ29" s="15"/>
      <c r="TZA29" s="15"/>
      <c r="TZB29" s="38"/>
      <c r="TZC29" s="38"/>
      <c r="TZF29" s="38"/>
      <c r="TZG29" s="40"/>
      <c r="TZH29" s="41"/>
      <c r="TZI29" s="100"/>
      <c r="TZJ29" s="41"/>
      <c r="TZR29" s="43"/>
      <c r="TZU29" s="15"/>
      <c r="TZV29" s="15"/>
      <c r="TZW29" s="38"/>
      <c r="TZX29" s="38"/>
      <c r="UAA29" s="38"/>
      <c r="UAB29" s="40"/>
      <c r="UAC29" s="41"/>
      <c r="UAD29" s="100"/>
      <c r="UAE29" s="41"/>
      <c r="UAM29" s="43"/>
      <c r="UAP29" s="15"/>
      <c r="UAQ29" s="15"/>
      <c r="UAR29" s="38"/>
      <c r="UAS29" s="38"/>
      <c r="UAV29" s="38"/>
      <c r="UAW29" s="40"/>
      <c r="UAX29" s="41"/>
      <c r="UAY29" s="100"/>
      <c r="UAZ29" s="41"/>
      <c r="UBH29" s="43"/>
      <c r="UBK29" s="15"/>
      <c r="UBL29" s="15"/>
      <c r="UBM29" s="38"/>
      <c r="UBN29" s="38"/>
      <c r="UBQ29" s="38"/>
      <c r="UBR29" s="40"/>
      <c r="UBS29" s="41"/>
      <c r="UBT29" s="100"/>
      <c r="UBU29" s="41"/>
      <c r="UCC29" s="43"/>
      <c r="UCF29" s="15"/>
      <c r="UCG29" s="15"/>
      <c r="UCH29" s="38"/>
      <c r="UCI29" s="38"/>
      <c r="UCL29" s="38"/>
      <c r="UCM29" s="40"/>
      <c r="UCN29" s="41"/>
      <c r="UCO29" s="100"/>
      <c r="UCP29" s="41"/>
      <c r="UCX29" s="43"/>
      <c r="UDA29" s="15"/>
      <c r="UDB29" s="15"/>
      <c r="UDC29" s="38"/>
      <c r="UDD29" s="38"/>
      <c r="UDG29" s="38"/>
      <c r="UDH29" s="40"/>
      <c r="UDI29" s="41"/>
      <c r="UDJ29" s="100"/>
      <c r="UDK29" s="41"/>
      <c r="UDS29" s="43"/>
      <c r="UDV29" s="15"/>
      <c r="UDW29" s="15"/>
      <c r="UDX29" s="38"/>
      <c r="UDY29" s="38"/>
      <c r="UEB29" s="38"/>
      <c r="UEC29" s="40"/>
      <c r="UED29" s="41"/>
      <c r="UEE29" s="100"/>
      <c r="UEF29" s="41"/>
      <c r="UEN29" s="43"/>
      <c r="UEQ29" s="15"/>
      <c r="UER29" s="15"/>
      <c r="UES29" s="38"/>
      <c r="UET29" s="38"/>
      <c r="UEW29" s="38"/>
      <c r="UEX29" s="40"/>
      <c r="UEY29" s="41"/>
      <c r="UEZ29" s="100"/>
      <c r="UFA29" s="41"/>
      <c r="UFI29" s="43"/>
      <c r="UFL29" s="15"/>
      <c r="UFM29" s="15"/>
      <c r="UFN29" s="38"/>
      <c r="UFO29" s="38"/>
      <c r="UFR29" s="38"/>
      <c r="UFS29" s="40"/>
      <c r="UFT29" s="41"/>
      <c r="UFU29" s="100"/>
      <c r="UFV29" s="41"/>
      <c r="UGD29" s="43"/>
      <c r="UGG29" s="15"/>
      <c r="UGH29" s="15"/>
      <c r="UGI29" s="38"/>
      <c r="UGJ29" s="38"/>
      <c r="UGM29" s="38"/>
      <c r="UGN29" s="40"/>
      <c r="UGO29" s="41"/>
      <c r="UGP29" s="100"/>
      <c r="UGQ29" s="41"/>
      <c r="UGY29" s="43"/>
      <c r="UHB29" s="15"/>
      <c r="UHC29" s="15"/>
      <c r="UHD29" s="38"/>
      <c r="UHE29" s="38"/>
      <c r="UHH29" s="38"/>
      <c r="UHI29" s="40"/>
      <c r="UHJ29" s="41"/>
      <c r="UHK29" s="100"/>
      <c r="UHL29" s="41"/>
      <c r="UHT29" s="43"/>
      <c r="UHW29" s="15"/>
      <c r="UHX29" s="15"/>
      <c r="UHY29" s="38"/>
      <c r="UHZ29" s="38"/>
      <c r="UIC29" s="38"/>
      <c r="UID29" s="40"/>
      <c r="UIE29" s="41"/>
      <c r="UIF29" s="100"/>
      <c r="UIG29" s="41"/>
      <c r="UIO29" s="43"/>
      <c r="UIR29" s="15"/>
      <c r="UIS29" s="15"/>
      <c r="UIT29" s="38"/>
      <c r="UIU29" s="38"/>
      <c r="UIX29" s="38"/>
      <c r="UIY29" s="40"/>
      <c r="UIZ29" s="41"/>
      <c r="UJA29" s="100"/>
      <c r="UJB29" s="41"/>
      <c r="UJJ29" s="43"/>
      <c r="UJM29" s="15"/>
      <c r="UJN29" s="15"/>
      <c r="UJO29" s="38"/>
      <c r="UJP29" s="38"/>
      <c r="UJS29" s="38"/>
      <c r="UJT29" s="40"/>
      <c r="UJU29" s="41"/>
      <c r="UJV29" s="100"/>
      <c r="UJW29" s="41"/>
      <c r="UKE29" s="43"/>
      <c r="UKH29" s="15"/>
      <c r="UKI29" s="15"/>
      <c r="UKJ29" s="38"/>
      <c r="UKK29" s="38"/>
      <c r="UKN29" s="38"/>
      <c r="UKO29" s="40"/>
      <c r="UKP29" s="41"/>
      <c r="UKQ29" s="100"/>
      <c r="UKR29" s="41"/>
      <c r="UKZ29" s="43"/>
      <c r="ULC29" s="15"/>
      <c r="ULD29" s="15"/>
      <c r="ULE29" s="38"/>
      <c r="ULF29" s="38"/>
      <c r="ULI29" s="38"/>
      <c r="ULJ29" s="40"/>
      <c r="ULK29" s="41"/>
      <c r="ULL29" s="100"/>
      <c r="ULM29" s="41"/>
      <c r="ULU29" s="43"/>
      <c r="ULX29" s="15"/>
      <c r="ULY29" s="15"/>
      <c r="ULZ29" s="38"/>
      <c r="UMA29" s="38"/>
      <c r="UMD29" s="38"/>
      <c r="UME29" s="40"/>
      <c r="UMF29" s="41"/>
      <c r="UMG29" s="100"/>
      <c r="UMH29" s="41"/>
      <c r="UMP29" s="43"/>
      <c r="UMS29" s="15"/>
      <c r="UMT29" s="15"/>
      <c r="UMU29" s="38"/>
      <c r="UMV29" s="38"/>
      <c r="UMY29" s="38"/>
      <c r="UMZ29" s="40"/>
      <c r="UNA29" s="41"/>
      <c r="UNB29" s="100"/>
      <c r="UNC29" s="41"/>
      <c r="UNK29" s="43"/>
      <c r="UNN29" s="15"/>
      <c r="UNO29" s="15"/>
      <c r="UNP29" s="38"/>
      <c r="UNQ29" s="38"/>
      <c r="UNT29" s="38"/>
      <c r="UNU29" s="40"/>
      <c r="UNV29" s="41"/>
      <c r="UNW29" s="100"/>
      <c r="UNX29" s="41"/>
      <c r="UOF29" s="43"/>
      <c r="UOI29" s="15"/>
      <c r="UOJ29" s="15"/>
      <c r="UOK29" s="38"/>
      <c r="UOL29" s="38"/>
      <c r="UOO29" s="38"/>
      <c r="UOP29" s="40"/>
      <c r="UOQ29" s="41"/>
      <c r="UOR29" s="100"/>
      <c r="UOS29" s="41"/>
      <c r="UPA29" s="43"/>
      <c r="UPD29" s="15"/>
      <c r="UPE29" s="15"/>
      <c r="UPF29" s="38"/>
      <c r="UPG29" s="38"/>
      <c r="UPJ29" s="38"/>
      <c r="UPK29" s="40"/>
      <c r="UPL29" s="41"/>
      <c r="UPM29" s="100"/>
      <c r="UPN29" s="41"/>
      <c r="UPV29" s="43"/>
      <c r="UPY29" s="15"/>
      <c r="UPZ29" s="15"/>
      <c r="UQA29" s="38"/>
      <c r="UQB29" s="38"/>
      <c r="UQE29" s="38"/>
      <c r="UQF29" s="40"/>
      <c r="UQG29" s="41"/>
      <c r="UQH29" s="100"/>
      <c r="UQI29" s="41"/>
      <c r="UQQ29" s="43"/>
      <c r="UQT29" s="15"/>
      <c r="UQU29" s="15"/>
      <c r="UQV29" s="38"/>
      <c r="UQW29" s="38"/>
      <c r="UQZ29" s="38"/>
      <c r="URA29" s="40"/>
      <c r="URB29" s="41"/>
      <c r="URC29" s="100"/>
      <c r="URD29" s="41"/>
      <c r="URL29" s="43"/>
      <c r="URO29" s="15"/>
      <c r="URP29" s="15"/>
      <c r="URQ29" s="38"/>
      <c r="URR29" s="38"/>
      <c r="URU29" s="38"/>
      <c r="URV29" s="40"/>
      <c r="URW29" s="41"/>
      <c r="URX29" s="100"/>
      <c r="URY29" s="41"/>
      <c r="USG29" s="43"/>
      <c r="USJ29" s="15"/>
      <c r="USK29" s="15"/>
      <c r="USL29" s="38"/>
      <c r="USM29" s="38"/>
      <c r="USP29" s="38"/>
      <c r="USQ29" s="40"/>
      <c r="USR29" s="41"/>
      <c r="USS29" s="100"/>
      <c r="UST29" s="41"/>
      <c r="UTB29" s="43"/>
      <c r="UTE29" s="15"/>
      <c r="UTF29" s="15"/>
      <c r="UTG29" s="38"/>
      <c r="UTH29" s="38"/>
      <c r="UTK29" s="38"/>
      <c r="UTL29" s="40"/>
      <c r="UTM29" s="41"/>
      <c r="UTN29" s="100"/>
      <c r="UTO29" s="41"/>
      <c r="UTW29" s="43"/>
      <c r="UTZ29" s="15"/>
      <c r="UUA29" s="15"/>
      <c r="UUB29" s="38"/>
      <c r="UUC29" s="38"/>
      <c r="UUF29" s="38"/>
      <c r="UUG29" s="40"/>
      <c r="UUH29" s="41"/>
      <c r="UUI29" s="100"/>
      <c r="UUJ29" s="41"/>
      <c r="UUR29" s="43"/>
      <c r="UUU29" s="15"/>
      <c r="UUV29" s="15"/>
      <c r="UUW29" s="38"/>
      <c r="UUX29" s="38"/>
      <c r="UVA29" s="38"/>
      <c r="UVB29" s="40"/>
      <c r="UVC29" s="41"/>
      <c r="UVD29" s="100"/>
      <c r="UVE29" s="41"/>
      <c r="UVM29" s="43"/>
      <c r="UVP29" s="15"/>
      <c r="UVQ29" s="15"/>
      <c r="UVR29" s="38"/>
      <c r="UVS29" s="38"/>
      <c r="UVV29" s="38"/>
      <c r="UVW29" s="40"/>
      <c r="UVX29" s="41"/>
      <c r="UVY29" s="100"/>
      <c r="UVZ29" s="41"/>
      <c r="UWH29" s="43"/>
      <c r="UWK29" s="15"/>
      <c r="UWL29" s="15"/>
      <c r="UWM29" s="38"/>
      <c r="UWN29" s="38"/>
      <c r="UWQ29" s="38"/>
      <c r="UWR29" s="40"/>
      <c r="UWS29" s="41"/>
      <c r="UWT29" s="100"/>
      <c r="UWU29" s="41"/>
      <c r="UXC29" s="43"/>
      <c r="UXF29" s="15"/>
      <c r="UXG29" s="15"/>
      <c r="UXH29" s="38"/>
      <c r="UXI29" s="38"/>
      <c r="UXL29" s="38"/>
      <c r="UXM29" s="40"/>
      <c r="UXN29" s="41"/>
      <c r="UXO29" s="100"/>
      <c r="UXP29" s="41"/>
      <c r="UXX29" s="43"/>
      <c r="UYA29" s="15"/>
      <c r="UYB29" s="15"/>
      <c r="UYC29" s="38"/>
      <c r="UYD29" s="38"/>
      <c r="UYG29" s="38"/>
      <c r="UYH29" s="40"/>
      <c r="UYI29" s="41"/>
      <c r="UYJ29" s="100"/>
      <c r="UYK29" s="41"/>
      <c r="UYS29" s="43"/>
      <c r="UYV29" s="15"/>
      <c r="UYW29" s="15"/>
      <c r="UYX29" s="38"/>
      <c r="UYY29" s="38"/>
      <c r="UZB29" s="38"/>
      <c r="UZC29" s="40"/>
      <c r="UZD29" s="41"/>
      <c r="UZE29" s="100"/>
      <c r="UZF29" s="41"/>
      <c r="UZN29" s="43"/>
      <c r="UZQ29" s="15"/>
      <c r="UZR29" s="15"/>
      <c r="UZS29" s="38"/>
      <c r="UZT29" s="38"/>
      <c r="UZW29" s="38"/>
      <c r="UZX29" s="40"/>
      <c r="UZY29" s="41"/>
      <c r="UZZ29" s="100"/>
      <c r="VAA29" s="41"/>
      <c r="VAI29" s="43"/>
      <c r="VAL29" s="15"/>
      <c r="VAM29" s="15"/>
      <c r="VAN29" s="38"/>
      <c r="VAO29" s="38"/>
      <c r="VAR29" s="38"/>
      <c r="VAS29" s="40"/>
      <c r="VAT29" s="41"/>
      <c r="VAU29" s="100"/>
      <c r="VAV29" s="41"/>
      <c r="VBD29" s="43"/>
      <c r="VBG29" s="15"/>
      <c r="VBH29" s="15"/>
      <c r="VBI29" s="38"/>
      <c r="VBJ29" s="38"/>
      <c r="VBM29" s="38"/>
      <c r="VBN29" s="40"/>
      <c r="VBO29" s="41"/>
      <c r="VBP29" s="100"/>
      <c r="VBQ29" s="41"/>
      <c r="VBY29" s="43"/>
      <c r="VCB29" s="15"/>
      <c r="VCC29" s="15"/>
      <c r="VCD29" s="38"/>
      <c r="VCE29" s="38"/>
      <c r="VCH29" s="38"/>
      <c r="VCI29" s="40"/>
      <c r="VCJ29" s="41"/>
      <c r="VCK29" s="100"/>
      <c r="VCL29" s="41"/>
      <c r="VCT29" s="43"/>
      <c r="VCW29" s="15"/>
      <c r="VCX29" s="15"/>
      <c r="VCY29" s="38"/>
      <c r="VCZ29" s="38"/>
      <c r="VDC29" s="38"/>
      <c r="VDD29" s="40"/>
      <c r="VDE29" s="41"/>
      <c r="VDF29" s="100"/>
      <c r="VDG29" s="41"/>
      <c r="VDO29" s="43"/>
      <c r="VDR29" s="15"/>
      <c r="VDS29" s="15"/>
      <c r="VDT29" s="38"/>
      <c r="VDU29" s="38"/>
      <c r="VDX29" s="38"/>
      <c r="VDY29" s="40"/>
      <c r="VDZ29" s="41"/>
      <c r="VEA29" s="100"/>
      <c r="VEB29" s="41"/>
      <c r="VEJ29" s="43"/>
      <c r="VEM29" s="15"/>
      <c r="VEN29" s="15"/>
      <c r="VEO29" s="38"/>
      <c r="VEP29" s="38"/>
      <c r="VES29" s="38"/>
      <c r="VET29" s="40"/>
      <c r="VEU29" s="41"/>
      <c r="VEV29" s="100"/>
      <c r="VEW29" s="41"/>
      <c r="VFE29" s="43"/>
      <c r="VFH29" s="15"/>
      <c r="VFI29" s="15"/>
      <c r="VFJ29" s="38"/>
      <c r="VFK29" s="38"/>
      <c r="VFN29" s="38"/>
      <c r="VFO29" s="40"/>
      <c r="VFP29" s="41"/>
      <c r="VFQ29" s="100"/>
      <c r="VFR29" s="41"/>
      <c r="VFZ29" s="43"/>
      <c r="VGC29" s="15"/>
      <c r="VGD29" s="15"/>
      <c r="VGE29" s="38"/>
      <c r="VGF29" s="38"/>
      <c r="VGI29" s="38"/>
      <c r="VGJ29" s="40"/>
      <c r="VGK29" s="41"/>
      <c r="VGL29" s="100"/>
      <c r="VGM29" s="41"/>
      <c r="VGU29" s="43"/>
      <c r="VGX29" s="15"/>
      <c r="VGY29" s="15"/>
      <c r="VGZ29" s="38"/>
      <c r="VHA29" s="38"/>
      <c r="VHD29" s="38"/>
      <c r="VHE29" s="40"/>
      <c r="VHF29" s="41"/>
      <c r="VHG29" s="100"/>
      <c r="VHH29" s="41"/>
      <c r="VHP29" s="43"/>
      <c r="VHS29" s="15"/>
      <c r="VHT29" s="15"/>
      <c r="VHU29" s="38"/>
      <c r="VHV29" s="38"/>
      <c r="VHY29" s="38"/>
      <c r="VHZ29" s="40"/>
      <c r="VIA29" s="41"/>
      <c r="VIB29" s="100"/>
      <c r="VIC29" s="41"/>
      <c r="VIK29" s="43"/>
      <c r="VIN29" s="15"/>
      <c r="VIO29" s="15"/>
      <c r="VIP29" s="38"/>
      <c r="VIQ29" s="38"/>
      <c r="VIT29" s="38"/>
      <c r="VIU29" s="40"/>
      <c r="VIV29" s="41"/>
      <c r="VIW29" s="100"/>
      <c r="VIX29" s="41"/>
      <c r="VJF29" s="43"/>
      <c r="VJI29" s="15"/>
      <c r="VJJ29" s="15"/>
      <c r="VJK29" s="38"/>
      <c r="VJL29" s="38"/>
      <c r="VJO29" s="38"/>
      <c r="VJP29" s="40"/>
      <c r="VJQ29" s="41"/>
      <c r="VJR29" s="100"/>
      <c r="VJS29" s="41"/>
      <c r="VKA29" s="43"/>
      <c r="VKD29" s="15"/>
      <c r="VKE29" s="15"/>
      <c r="VKF29" s="38"/>
      <c r="VKG29" s="38"/>
      <c r="VKJ29" s="38"/>
      <c r="VKK29" s="40"/>
      <c r="VKL29" s="41"/>
      <c r="VKM29" s="100"/>
      <c r="VKN29" s="41"/>
      <c r="VKV29" s="43"/>
      <c r="VKY29" s="15"/>
      <c r="VKZ29" s="15"/>
      <c r="VLA29" s="38"/>
      <c r="VLB29" s="38"/>
      <c r="VLE29" s="38"/>
      <c r="VLF29" s="40"/>
      <c r="VLG29" s="41"/>
      <c r="VLH29" s="100"/>
      <c r="VLI29" s="41"/>
      <c r="VLQ29" s="43"/>
      <c r="VLT29" s="15"/>
      <c r="VLU29" s="15"/>
      <c r="VLV29" s="38"/>
      <c r="VLW29" s="38"/>
      <c r="VLZ29" s="38"/>
      <c r="VMA29" s="40"/>
      <c r="VMB29" s="41"/>
      <c r="VMC29" s="100"/>
      <c r="VMD29" s="41"/>
      <c r="VML29" s="43"/>
      <c r="VMO29" s="15"/>
      <c r="VMP29" s="15"/>
      <c r="VMQ29" s="38"/>
      <c r="VMR29" s="38"/>
      <c r="VMU29" s="38"/>
      <c r="VMV29" s="40"/>
      <c r="VMW29" s="41"/>
      <c r="VMX29" s="100"/>
      <c r="VMY29" s="41"/>
      <c r="VNG29" s="43"/>
      <c r="VNJ29" s="15"/>
      <c r="VNK29" s="15"/>
      <c r="VNL29" s="38"/>
      <c r="VNM29" s="38"/>
      <c r="VNP29" s="38"/>
      <c r="VNQ29" s="40"/>
      <c r="VNR29" s="41"/>
      <c r="VNS29" s="100"/>
      <c r="VNT29" s="41"/>
      <c r="VOB29" s="43"/>
      <c r="VOE29" s="15"/>
      <c r="VOF29" s="15"/>
      <c r="VOG29" s="38"/>
      <c r="VOH29" s="38"/>
      <c r="VOK29" s="38"/>
      <c r="VOL29" s="40"/>
      <c r="VOM29" s="41"/>
      <c r="VON29" s="100"/>
      <c r="VOO29" s="41"/>
      <c r="VOW29" s="43"/>
      <c r="VOZ29" s="15"/>
      <c r="VPA29" s="15"/>
      <c r="VPB29" s="38"/>
      <c r="VPC29" s="38"/>
      <c r="VPF29" s="38"/>
      <c r="VPG29" s="40"/>
      <c r="VPH29" s="41"/>
      <c r="VPI29" s="100"/>
      <c r="VPJ29" s="41"/>
      <c r="VPR29" s="43"/>
      <c r="VPU29" s="15"/>
      <c r="VPV29" s="15"/>
      <c r="VPW29" s="38"/>
      <c r="VPX29" s="38"/>
      <c r="VQA29" s="38"/>
      <c r="VQB29" s="40"/>
      <c r="VQC29" s="41"/>
      <c r="VQD29" s="100"/>
      <c r="VQE29" s="41"/>
      <c r="VQM29" s="43"/>
      <c r="VQP29" s="15"/>
      <c r="VQQ29" s="15"/>
      <c r="VQR29" s="38"/>
      <c r="VQS29" s="38"/>
      <c r="VQV29" s="38"/>
      <c r="VQW29" s="40"/>
      <c r="VQX29" s="41"/>
      <c r="VQY29" s="100"/>
      <c r="VQZ29" s="41"/>
      <c r="VRH29" s="43"/>
      <c r="VRK29" s="15"/>
      <c r="VRL29" s="15"/>
      <c r="VRM29" s="38"/>
      <c r="VRN29" s="38"/>
      <c r="VRQ29" s="38"/>
      <c r="VRR29" s="40"/>
      <c r="VRS29" s="41"/>
      <c r="VRT29" s="100"/>
      <c r="VRU29" s="41"/>
      <c r="VSC29" s="43"/>
      <c r="VSF29" s="15"/>
      <c r="VSG29" s="15"/>
      <c r="VSH29" s="38"/>
      <c r="VSI29" s="38"/>
      <c r="VSL29" s="38"/>
      <c r="VSM29" s="40"/>
      <c r="VSN29" s="41"/>
      <c r="VSO29" s="100"/>
      <c r="VSP29" s="41"/>
      <c r="VSX29" s="43"/>
      <c r="VTA29" s="15"/>
      <c r="VTB29" s="15"/>
      <c r="VTC29" s="38"/>
      <c r="VTD29" s="38"/>
      <c r="VTG29" s="38"/>
      <c r="VTH29" s="40"/>
      <c r="VTI29" s="41"/>
      <c r="VTJ29" s="100"/>
      <c r="VTK29" s="41"/>
      <c r="VTS29" s="43"/>
      <c r="VTV29" s="15"/>
      <c r="VTW29" s="15"/>
      <c r="VTX29" s="38"/>
      <c r="VTY29" s="38"/>
      <c r="VUB29" s="38"/>
      <c r="VUC29" s="40"/>
      <c r="VUD29" s="41"/>
      <c r="VUE29" s="100"/>
      <c r="VUF29" s="41"/>
      <c r="VUN29" s="43"/>
      <c r="VUQ29" s="15"/>
      <c r="VUR29" s="15"/>
      <c r="VUS29" s="38"/>
      <c r="VUT29" s="38"/>
      <c r="VUW29" s="38"/>
      <c r="VUX29" s="40"/>
      <c r="VUY29" s="41"/>
      <c r="VUZ29" s="100"/>
      <c r="VVA29" s="41"/>
      <c r="VVI29" s="43"/>
      <c r="VVL29" s="15"/>
      <c r="VVM29" s="15"/>
      <c r="VVN29" s="38"/>
      <c r="VVO29" s="38"/>
      <c r="VVR29" s="38"/>
      <c r="VVS29" s="40"/>
      <c r="VVT29" s="41"/>
      <c r="VVU29" s="100"/>
      <c r="VVV29" s="41"/>
      <c r="VWD29" s="43"/>
      <c r="VWG29" s="15"/>
      <c r="VWH29" s="15"/>
      <c r="VWI29" s="38"/>
      <c r="VWJ29" s="38"/>
      <c r="VWM29" s="38"/>
      <c r="VWN29" s="40"/>
      <c r="VWO29" s="41"/>
      <c r="VWP29" s="100"/>
      <c r="VWQ29" s="41"/>
      <c r="VWY29" s="43"/>
      <c r="VXB29" s="15"/>
      <c r="VXC29" s="15"/>
      <c r="VXD29" s="38"/>
      <c r="VXE29" s="38"/>
      <c r="VXH29" s="38"/>
      <c r="VXI29" s="40"/>
      <c r="VXJ29" s="41"/>
      <c r="VXK29" s="100"/>
      <c r="VXL29" s="41"/>
      <c r="VXT29" s="43"/>
      <c r="VXW29" s="15"/>
      <c r="VXX29" s="15"/>
      <c r="VXY29" s="38"/>
      <c r="VXZ29" s="38"/>
      <c r="VYC29" s="38"/>
      <c r="VYD29" s="40"/>
      <c r="VYE29" s="41"/>
      <c r="VYF29" s="100"/>
      <c r="VYG29" s="41"/>
      <c r="VYO29" s="43"/>
      <c r="VYR29" s="15"/>
      <c r="VYS29" s="15"/>
      <c r="VYT29" s="38"/>
      <c r="VYU29" s="38"/>
      <c r="VYX29" s="38"/>
      <c r="VYY29" s="40"/>
      <c r="VYZ29" s="41"/>
      <c r="VZA29" s="100"/>
      <c r="VZB29" s="41"/>
      <c r="VZJ29" s="43"/>
      <c r="VZM29" s="15"/>
      <c r="VZN29" s="15"/>
      <c r="VZO29" s="38"/>
      <c r="VZP29" s="38"/>
      <c r="VZS29" s="38"/>
      <c r="VZT29" s="40"/>
      <c r="VZU29" s="41"/>
      <c r="VZV29" s="100"/>
      <c r="VZW29" s="41"/>
      <c r="WAE29" s="43"/>
      <c r="WAH29" s="15"/>
      <c r="WAI29" s="15"/>
      <c r="WAJ29" s="38"/>
      <c r="WAK29" s="38"/>
      <c r="WAN29" s="38"/>
      <c r="WAO29" s="40"/>
      <c r="WAP29" s="41"/>
      <c r="WAQ29" s="100"/>
      <c r="WAR29" s="41"/>
      <c r="WAZ29" s="43"/>
      <c r="WBC29" s="15"/>
      <c r="WBD29" s="15"/>
      <c r="WBE29" s="38"/>
      <c r="WBF29" s="38"/>
      <c r="WBI29" s="38"/>
      <c r="WBJ29" s="40"/>
      <c r="WBK29" s="41"/>
      <c r="WBL29" s="100"/>
      <c r="WBM29" s="41"/>
      <c r="WBU29" s="43"/>
      <c r="WBX29" s="15"/>
      <c r="WBY29" s="15"/>
      <c r="WBZ29" s="38"/>
      <c r="WCA29" s="38"/>
      <c r="WCD29" s="38"/>
      <c r="WCE29" s="40"/>
      <c r="WCF29" s="41"/>
      <c r="WCG29" s="100"/>
      <c r="WCH29" s="41"/>
      <c r="WCP29" s="43"/>
      <c r="WCS29" s="15"/>
      <c r="WCT29" s="15"/>
      <c r="WCU29" s="38"/>
      <c r="WCV29" s="38"/>
      <c r="WCY29" s="38"/>
      <c r="WCZ29" s="40"/>
      <c r="WDA29" s="41"/>
      <c r="WDB29" s="100"/>
      <c r="WDC29" s="41"/>
      <c r="WDK29" s="43"/>
      <c r="WDN29" s="15"/>
      <c r="WDO29" s="15"/>
      <c r="WDP29" s="38"/>
      <c r="WDQ29" s="38"/>
      <c r="WDT29" s="38"/>
      <c r="WDU29" s="40"/>
      <c r="WDV29" s="41"/>
      <c r="WDW29" s="100"/>
      <c r="WDX29" s="41"/>
      <c r="WEF29" s="43"/>
      <c r="WEI29" s="15"/>
      <c r="WEJ29" s="15"/>
      <c r="WEK29" s="38"/>
      <c r="WEL29" s="38"/>
      <c r="WEO29" s="38"/>
      <c r="WEP29" s="40"/>
      <c r="WEQ29" s="41"/>
      <c r="WER29" s="100"/>
      <c r="WES29" s="41"/>
      <c r="WFA29" s="43"/>
      <c r="WFD29" s="15"/>
      <c r="WFE29" s="15"/>
      <c r="WFF29" s="38"/>
      <c r="WFG29" s="38"/>
      <c r="WFJ29" s="38"/>
      <c r="WFK29" s="40"/>
      <c r="WFL29" s="41"/>
      <c r="WFM29" s="100"/>
      <c r="WFN29" s="41"/>
      <c r="WFV29" s="43"/>
      <c r="WFY29" s="15"/>
      <c r="WFZ29" s="15"/>
      <c r="WGA29" s="38"/>
      <c r="WGB29" s="38"/>
      <c r="WGE29" s="38"/>
      <c r="WGF29" s="40"/>
      <c r="WGG29" s="41"/>
      <c r="WGH29" s="100"/>
      <c r="WGI29" s="41"/>
      <c r="WGQ29" s="43"/>
      <c r="WGT29" s="15"/>
      <c r="WGU29" s="15"/>
      <c r="WGV29" s="38"/>
      <c r="WGW29" s="38"/>
      <c r="WGZ29" s="38"/>
      <c r="WHA29" s="40"/>
      <c r="WHB29" s="41"/>
      <c r="WHC29" s="100"/>
      <c r="WHD29" s="41"/>
      <c r="WHL29" s="43"/>
      <c r="WHO29" s="15"/>
      <c r="WHP29" s="15"/>
      <c r="WHQ29" s="38"/>
      <c r="WHR29" s="38"/>
      <c r="WHU29" s="38"/>
      <c r="WHV29" s="40"/>
      <c r="WHW29" s="41"/>
      <c r="WHX29" s="100"/>
      <c r="WHY29" s="41"/>
      <c r="WIG29" s="43"/>
      <c r="WIJ29" s="15"/>
      <c r="WIK29" s="15"/>
      <c r="WIL29" s="38"/>
      <c r="WIM29" s="38"/>
      <c r="WIP29" s="38"/>
      <c r="WIQ29" s="40"/>
      <c r="WIR29" s="41"/>
      <c r="WIS29" s="100"/>
      <c r="WIT29" s="41"/>
      <c r="WJB29" s="43"/>
      <c r="WJE29" s="15"/>
      <c r="WJF29" s="15"/>
      <c r="WJG29" s="38"/>
      <c r="WJH29" s="38"/>
      <c r="WJK29" s="38"/>
      <c r="WJL29" s="40"/>
      <c r="WJM29" s="41"/>
      <c r="WJN29" s="100"/>
      <c r="WJO29" s="41"/>
      <c r="WJW29" s="43"/>
      <c r="WJZ29" s="15"/>
      <c r="WKA29" s="15"/>
      <c r="WKB29" s="38"/>
      <c r="WKC29" s="38"/>
      <c r="WKF29" s="38"/>
      <c r="WKG29" s="40"/>
      <c r="WKH29" s="41"/>
      <c r="WKI29" s="100"/>
      <c r="WKJ29" s="41"/>
      <c r="WKR29" s="43"/>
      <c r="WKU29" s="15"/>
      <c r="WKV29" s="15"/>
      <c r="WKW29" s="38"/>
      <c r="WKX29" s="38"/>
      <c r="WLA29" s="38"/>
      <c r="WLB29" s="40"/>
      <c r="WLC29" s="41"/>
      <c r="WLD29" s="100"/>
      <c r="WLE29" s="41"/>
      <c r="WLM29" s="43"/>
      <c r="WLP29" s="15"/>
      <c r="WLQ29" s="15"/>
      <c r="WLR29" s="38"/>
      <c r="WLS29" s="38"/>
      <c r="WLV29" s="38"/>
      <c r="WLW29" s="40"/>
      <c r="WLX29" s="41"/>
      <c r="WLY29" s="100"/>
      <c r="WLZ29" s="41"/>
      <c r="WMH29" s="43"/>
      <c r="WMK29" s="15"/>
      <c r="WML29" s="15"/>
      <c r="WMM29" s="38"/>
      <c r="WMN29" s="38"/>
      <c r="WMQ29" s="38"/>
      <c r="WMR29" s="40"/>
      <c r="WMS29" s="41"/>
      <c r="WMT29" s="100"/>
      <c r="WMU29" s="41"/>
      <c r="WNC29" s="43"/>
      <c r="WNF29" s="15"/>
      <c r="WNG29" s="15"/>
      <c r="WNH29" s="38"/>
      <c r="WNI29" s="38"/>
      <c r="WNL29" s="38"/>
      <c r="WNM29" s="40"/>
      <c r="WNN29" s="41"/>
      <c r="WNO29" s="100"/>
      <c r="WNP29" s="41"/>
      <c r="WNX29" s="43"/>
      <c r="WOA29" s="15"/>
      <c r="WOB29" s="15"/>
      <c r="WOC29" s="38"/>
      <c r="WOD29" s="38"/>
      <c r="WOG29" s="38"/>
      <c r="WOH29" s="40"/>
      <c r="WOI29" s="41"/>
      <c r="WOJ29" s="100"/>
      <c r="WOK29" s="41"/>
      <c r="WOS29" s="43"/>
      <c r="WOV29" s="15"/>
      <c r="WOW29" s="15"/>
      <c r="WOX29" s="38"/>
      <c r="WOY29" s="38"/>
      <c r="WPB29" s="38"/>
      <c r="WPC29" s="40"/>
      <c r="WPD29" s="41"/>
      <c r="WPE29" s="100"/>
      <c r="WPF29" s="41"/>
      <c r="WPN29" s="43"/>
      <c r="WPQ29" s="15"/>
      <c r="WPR29" s="15"/>
      <c r="WPS29" s="38"/>
      <c r="WPT29" s="38"/>
      <c r="WPW29" s="38"/>
      <c r="WPX29" s="40"/>
      <c r="WPY29" s="41"/>
      <c r="WPZ29" s="100"/>
      <c r="WQA29" s="41"/>
      <c r="WQI29" s="43"/>
      <c r="WQL29" s="15"/>
      <c r="WQM29" s="15"/>
      <c r="WQN29" s="38"/>
      <c r="WQO29" s="38"/>
      <c r="WQR29" s="38"/>
      <c r="WQS29" s="40"/>
      <c r="WQT29" s="41"/>
      <c r="WQU29" s="100"/>
      <c r="WQV29" s="41"/>
      <c r="WRD29" s="43"/>
      <c r="WRG29" s="15"/>
      <c r="WRH29" s="15"/>
      <c r="WRI29" s="38"/>
      <c r="WRJ29" s="38"/>
      <c r="WRM29" s="38"/>
      <c r="WRN29" s="40"/>
      <c r="WRO29" s="41"/>
      <c r="WRP29" s="100"/>
      <c r="WRQ29" s="41"/>
      <c r="WRY29" s="43"/>
      <c r="WSB29" s="15"/>
      <c r="WSC29" s="15"/>
      <c r="WSD29" s="38"/>
      <c r="WSE29" s="38"/>
      <c r="WSH29" s="38"/>
      <c r="WSI29" s="40"/>
      <c r="WSJ29" s="41"/>
      <c r="WSK29" s="100"/>
      <c r="WSL29" s="41"/>
      <c r="WST29" s="43"/>
      <c r="WSW29" s="15"/>
      <c r="WSX29" s="15"/>
      <c r="WSY29" s="38"/>
      <c r="WSZ29" s="38"/>
      <c r="WTC29" s="38"/>
      <c r="WTD29" s="40"/>
      <c r="WTE29" s="41"/>
      <c r="WTF29" s="100"/>
      <c r="WTG29" s="41"/>
      <c r="WTO29" s="43"/>
      <c r="WTR29" s="15"/>
      <c r="WTS29" s="15"/>
      <c r="WTT29" s="38"/>
      <c r="WTU29" s="38"/>
      <c r="WTX29" s="38"/>
      <c r="WTY29" s="40"/>
      <c r="WTZ29" s="41"/>
      <c r="WUA29" s="100"/>
      <c r="WUB29" s="41"/>
      <c r="WUJ29" s="43"/>
      <c r="WUM29" s="15"/>
      <c r="WUN29" s="15"/>
      <c r="WUO29" s="38"/>
      <c r="WUP29" s="38"/>
      <c r="WUS29" s="38"/>
      <c r="WUT29" s="40"/>
      <c r="WUU29" s="41"/>
      <c r="WUV29" s="100"/>
      <c r="WUW29" s="41"/>
      <c r="WVE29" s="43"/>
      <c r="WVH29" s="15"/>
      <c r="WVI29" s="15"/>
      <c r="WVJ29" s="38"/>
      <c r="WVK29" s="38"/>
      <c r="WVN29" s="38"/>
      <c r="WVO29" s="40"/>
      <c r="WVP29" s="41"/>
      <c r="WVQ29" s="100"/>
      <c r="WVR29" s="41"/>
      <c r="WVZ29" s="43"/>
      <c r="WWC29" s="15"/>
      <c r="WWD29" s="15"/>
      <c r="WWE29" s="38"/>
      <c r="WWF29" s="38"/>
      <c r="WWI29" s="38"/>
      <c r="WWJ29" s="40"/>
      <c r="WWK29" s="41"/>
      <c r="WWL29" s="100"/>
      <c r="WWM29" s="41"/>
      <c r="WWU29" s="43"/>
      <c r="WWX29" s="15"/>
      <c r="WWY29" s="15"/>
      <c r="WWZ29" s="38"/>
      <c r="WXA29" s="38"/>
      <c r="WXD29" s="38"/>
      <c r="WXE29" s="40"/>
      <c r="WXF29" s="41"/>
      <c r="WXG29" s="100"/>
      <c r="WXH29" s="41"/>
      <c r="WXP29" s="43"/>
      <c r="WXS29" s="15"/>
      <c r="WXT29" s="15"/>
      <c r="WXU29" s="38"/>
      <c r="WXV29" s="38"/>
      <c r="WXY29" s="38"/>
      <c r="WXZ29" s="40"/>
      <c r="WYA29" s="41"/>
      <c r="WYB29" s="100"/>
      <c r="WYC29" s="41"/>
      <c r="WYK29" s="43"/>
      <c r="WYN29" s="15"/>
      <c r="WYO29" s="15"/>
      <c r="WYP29" s="38"/>
      <c r="WYQ29" s="38"/>
      <c r="WYT29" s="38"/>
      <c r="WYU29" s="40"/>
      <c r="WYV29" s="41"/>
      <c r="WYW29" s="100"/>
      <c r="WYX29" s="41"/>
      <c r="WZF29" s="43"/>
      <c r="WZI29" s="15"/>
      <c r="WZJ29" s="15"/>
      <c r="WZK29" s="38"/>
      <c r="WZL29" s="38"/>
      <c r="WZO29" s="38"/>
      <c r="WZP29" s="40"/>
      <c r="WZQ29" s="41"/>
      <c r="WZR29" s="100"/>
      <c r="WZS29" s="41"/>
      <c r="XAA29" s="43"/>
      <c r="XAD29" s="15"/>
      <c r="XAE29" s="15"/>
      <c r="XAF29" s="38"/>
      <c r="XAG29" s="38"/>
      <c r="XAJ29" s="38"/>
      <c r="XAK29" s="40"/>
      <c r="XAL29" s="41"/>
      <c r="XAM29" s="100"/>
      <c r="XAN29" s="41"/>
      <c r="XAV29" s="43"/>
      <c r="XAY29" s="15"/>
      <c r="XAZ29" s="15"/>
      <c r="XBA29" s="38"/>
      <c r="XBB29" s="38"/>
      <c r="XBE29" s="38"/>
      <c r="XBF29" s="40"/>
      <c r="XBG29" s="41"/>
      <c r="XBH29" s="100"/>
      <c r="XBI29" s="41"/>
      <c r="XBQ29" s="43"/>
      <c r="XBT29" s="15"/>
      <c r="XBU29" s="15"/>
      <c r="XBV29" s="38"/>
      <c r="XBW29" s="38"/>
      <c r="XBZ29" s="38"/>
      <c r="XCA29" s="40"/>
      <c r="XCB29" s="41"/>
      <c r="XCC29" s="100"/>
      <c r="XCD29" s="41"/>
      <c r="XCL29" s="43"/>
      <c r="XCO29" s="15"/>
      <c r="XCP29" s="15"/>
      <c r="XCQ29" s="38"/>
      <c r="XCR29" s="38"/>
      <c r="XCU29" s="38"/>
      <c r="XCV29" s="40"/>
      <c r="XCW29" s="41"/>
      <c r="XCX29" s="100"/>
      <c r="XCY29" s="41"/>
      <c r="XDG29" s="43"/>
      <c r="XDJ29" s="15"/>
      <c r="XDK29" s="15"/>
      <c r="XDL29" s="38"/>
      <c r="XDM29" s="38"/>
      <c r="XDP29" s="38"/>
      <c r="XDQ29" s="40"/>
      <c r="XDR29" s="41"/>
      <c r="XDS29" s="100"/>
      <c r="XDT29" s="41"/>
      <c r="XEB29" s="43"/>
      <c r="XEE29" s="15"/>
      <c r="XEF29" s="15"/>
      <c r="XEG29" s="38"/>
      <c r="XEH29" s="38"/>
      <c r="XEK29" s="38"/>
      <c r="XEL29" s="40"/>
      <c r="XEM29" s="41"/>
      <c r="XEN29" s="100"/>
      <c r="XEO29" s="41"/>
      <c r="XEW29" s="43"/>
      <c r="XEZ29" s="15"/>
      <c r="XFA29" s="15"/>
      <c r="XFB29" s="38"/>
      <c r="XFC29" s="38"/>
    </row>
    <row r="30" spans="1:16384" x14ac:dyDescent="0.25">
      <c r="A30" s="15"/>
      <c r="B30" s="120">
        <v>523</v>
      </c>
      <c r="C30" s="32" t="s">
        <v>21</v>
      </c>
      <c r="D30" s="33" t="s">
        <v>337</v>
      </c>
      <c r="E30" s="33">
        <v>4</v>
      </c>
      <c r="F30" s="32"/>
      <c r="G30" s="34" t="s">
        <v>339</v>
      </c>
      <c r="H30" s="35" t="s">
        <v>1067</v>
      </c>
      <c r="I30" s="36">
        <f>455248.32-6939.6</f>
        <v>448308.72000000003</v>
      </c>
      <c r="J30" s="35" t="s">
        <v>1066</v>
      </c>
      <c r="K30" s="33" t="s">
        <v>57</v>
      </c>
      <c r="L30" s="33" t="s">
        <v>57</v>
      </c>
      <c r="M30" s="33" t="s">
        <v>57</v>
      </c>
      <c r="N30" s="33" t="s">
        <v>57</v>
      </c>
      <c r="O30" s="33" t="s">
        <v>57</v>
      </c>
      <c r="P30" s="33" t="s">
        <v>57</v>
      </c>
      <c r="Q30" s="32" t="s">
        <v>57</v>
      </c>
      <c r="R30" s="37" t="s">
        <v>57</v>
      </c>
      <c r="S30" s="33" t="s">
        <v>57</v>
      </c>
      <c r="T30" s="33"/>
      <c r="U30" s="15"/>
      <c r="V30" s="15"/>
      <c r="W30" s="32"/>
      <c r="X30" s="32"/>
      <c r="Y30" s="33"/>
      <c r="Z30" s="33"/>
      <c r="AA30" s="32"/>
      <c r="AB30" s="34"/>
      <c r="AC30" s="35"/>
      <c r="AD30" s="36"/>
      <c r="AE30" s="35"/>
      <c r="AF30" s="33"/>
      <c r="AG30" s="33"/>
      <c r="AH30" s="33"/>
      <c r="AI30" s="33"/>
      <c r="AJ30" s="33"/>
      <c r="AK30" s="33"/>
      <c r="AL30" s="32"/>
      <c r="AM30" s="37"/>
      <c r="AN30" s="33"/>
      <c r="AO30" s="33"/>
      <c r="AP30" s="15"/>
      <c r="AQ30" s="15"/>
      <c r="AR30" s="32"/>
      <c r="AS30" s="32"/>
      <c r="AT30" s="33"/>
      <c r="AU30" s="33"/>
      <c r="AV30" s="32"/>
      <c r="AW30" s="34"/>
      <c r="AX30" s="35"/>
      <c r="AY30" s="36"/>
      <c r="AZ30" s="35"/>
      <c r="BA30" s="33"/>
      <c r="BB30" s="33"/>
      <c r="BC30" s="33"/>
      <c r="BD30" s="33"/>
      <c r="BE30" s="33"/>
      <c r="BF30" s="33"/>
      <c r="BG30" s="32"/>
      <c r="BH30" s="37"/>
      <c r="BI30" s="33"/>
      <c r="BJ30" s="33"/>
      <c r="BK30" s="15"/>
      <c r="BL30" s="15"/>
      <c r="BM30" s="32"/>
      <c r="BN30" s="32"/>
      <c r="BO30" s="33"/>
      <c r="BP30" s="33"/>
      <c r="BQ30" s="32"/>
      <c r="BR30" s="34"/>
      <c r="BS30" s="35"/>
      <c r="BT30" s="36"/>
      <c r="BU30" s="35"/>
      <c r="BV30" s="33"/>
      <c r="BW30" s="33"/>
      <c r="BX30" s="33"/>
      <c r="BY30" s="33"/>
      <c r="BZ30" s="33"/>
      <c r="CA30" s="33"/>
      <c r="CB30" s="32"/>
      <c r="CC30" s="37"/>
      <c r="CD30" s="33"/>
      <c r="CE30" s="33"/>
      <c r="CF30" s="15"/>
      <c r="CG30" s="15"/>
      <c r="CH30" s="32"/>
      <c r="CI30" s="32"/>
      <c r="CJ30" s="33"/>
      <c r="CK30" s="33"/>
      <c r="CL30" s="32"/>
      <c r="CM30" s="34"/>
      <c r="CN30" s="35"/>
      <c r="CO30" s="36"/>
      <c r="CP30" s="35"/>
      <c r="CQ30" s="33"/>
      <c r="CR30" s="33"/>
      <c r="CS30" s="33"/>
      <c r="CT30" s="33"/>
      <c r="CU30" s="33"/>
      <c r="CV30" s="33"/>
      <c r="CW30" s="32"/>
      <c r="CX30" s="37"/>
      <c r="CY30" s="33"/>
      <c r="CZ30" s="33"/>
      <c r="DA30" s="15"/>
      <c r="DB30" s="15"/>
      <c r="DC30" s="32"/>
      <c r="DD30" s="32"/>
      <c r="DE30" s="33"/>
      <c r="DF30" s="33"/>
      <c r="DG30" s="32"/>
      <c r="DH30" s="34"/>
      <c r="DI30" s="35"/>
      <c r="DJ30" s="36"/>
      <c r="DK30" s="35"/>
      <c r="DL30" s="33"/>
      <c r="DM30" s="33"/>
      <c r="DN30" s="33"/>
      <c r="DO30" s="33"/>
      <c r="DP30" s="33"/>
      <c r="DQ30" s="33"/>
      <c r="DR30" s="32"/>
      <c r="DS30" s="37"/>
      <c r="DT30" s="33"/>
      <c r="DU30" s="33"/>
      <c r="DV30" s="15"/>
      <c r="DW30" s="15"/>
      <c r="DX30" s="32"/>
      <c r="DY30" s="32"/>
      <c r="DZ30" s="33"/>
      <c r="EA30" s="33"/>
      <c r="EB30" s="32"/>
      <c r="EC30" s="34"/>
      <c r="ED30" s="35"/>
      <c r="EE30" s="36"/>
      <c r="EF30" s="35"/>
      <c r="EG30" s="33"/>
      <c r="EH30" s="33"/>
      <c r="EI30" s="33"/>
      <c r="EJ30" s="33"/>
      <c r="EK30" s="33"/>
      <c r="EL30" s="33"/>
      <c r="EM30" s="32"/>
      <c r="EN30" s="37"/>
      <c r="EO30" s="33"/>
      <c r="EP30" s="33"/>
      <c r="EQ30" s="15"/>
      <c r="ER30" s="15"/>
      <c r="ES30" s="32"/>
      <c r="ET30" s="32"/>
      <c r="EU30" s="33"/>
      <c r="EV30" s="33"/>
      <c r="EW30" s="32"/>
      <c r="EX30" s="34"/>
      <c r="EY30" s="35"/>
      <c r="EZ30" s="36"/>
      <c r="FA30" s="35"/>
      <c r="FB30" s="33"/>
      <c r="FC30" s="33"/>
      <c r="FD30" s="33"/>
      <c r="FE30" s="33"/>
      <c r="FF30" s="33"/>
      <c r="FG30" s="33"/>
      <c r="FH30" s="32"/>
      <c r="FI30" s="37"/>
      <c r="FJ30" s="33"/>
      <c r="FK30" s="33"/>
      <c r="FL30" s="15"/>
      <c r="FM30" s="15"/>
      <c r="FN30" s="32"/>
      <c r="FO30" s="32"/>
      <c r="FP30" s="33"/>
      <c r="FQ30" s="33"/>
      <c r="FR30" s="32"/>
      <c r="FS30" s="34"/>
      <c r="FT30" s="35"/>
      <c r="FU30" s="36"/>
      <c r="FV30" s="35"/>
      <c r="FW30" s="33"/>
      <c r="FX30" s="33"/>
      <c r="FY30" s="33"/>
      <c r="FZ30" s="33"/>
      <c r="GA30" s="33"/>
      <c r="GB30" s="33"/>
      <c r="GC30" s="32"/>
      <c r="GD30" s="37"/>
      <c r="GE30" s="33"/>
      <c r="GF30" s="33"/>
      <c r="GG30" s="15"/>
      <c r="GH30" s="15"/>
      <c r="GI30" s="32"/>
      <c r="GJ30" s="32"/>
      <c r="GK30" s="33"/>
      <c r="GL30" s="33"/>
      <c r="GM30" s="32"/>
      <c r="GN30" s="34"/>
      <c r="GO30" s="35"/>
      <c r="GP30" s="36"/>
      <c r="GQ30" s="35"/>
      <c r="GR30" s="33"/>
      <c r="GS30" s="33"/>
      <c r="GT30" s="33"/>
      <c r="GU30" s="33"/>
      <c r="GV30" s="33"/>
      <c r="GW30" s="33"/>
      <c r="GX30" s="32"/>
      <c r="GY30" s="37"/>
      <c r="GZ30" s="33"/>
      <c r="HA30" s="33"/>
      <c r="HB30" s="15"/>
      <c r="HC30" s="15"/>
      <c r="HD30" s="32"/>
      <c r="HE30" s="32"/>
      <c r="HF30" s="33"/>
      <c r="HG30" s="33"/>
      <c r="HH30" s="32"/>
      <c r="HI30" s="34"/>
      <c r="HJ30" s="35"/>
      <c r="HK30" s="36"/>
      <c r="HL30" s="35"/>
      <c r="HM30" s="33"/>
      <c r="HN30" s="33"/>
      <c r="HO30" s="33"/>
      <c r="HP30" s="33"/>
      <c r="HQ30" s="33"/>
      <c r="HR30" s="33"/>
      <c r="HS30" s="32"/>
      <c r="HT30" s="37"/>
      <c r="HU30" s="33"/>
      <c r="HV30" s="33"/>
      <c r="HW30" s="15"/>
      <c r="HX30" s="15"/>
      <c r="HY30" s="32"/>
      <c r="HZ30" s="32"/>
      <c r="IA30" s="33"/>
      <c r="IB30" s="33"/>
      <c r="IC30" s="32"/>
      <c r="ID30" s="34"/>
      <c r="IE30" s="35"/>
      <c r="IF30" s="36"/>
      <c r="IG30" s="35"/>
      <c r="IH30" s="33"/>
      <c r="II30" s="33"/>
      <c r="IJ30" s="33"/>
      <c r="IK30" s="33"/>
      <c r="IL30" s="33"/>
      <c r="IM30" s="33"/>
      <c r="IN30" s="32"/>
      <c r="IO30" s="37"/>
      <c r="IP30" s="33"/>
      <c r="IQ30" s="33"/>
      <c r="IR30" s="15"/>
      <c r="IS30" s="15"/>
      <c r="IT30" s="32"/>
      <c r="IU30" s="32"/>
      <c r="IV30" s="33"/>
      <c r="IW30" s="33"/>
      <c r="IX30" s="32"/>
      <c r="IY30" s="34"/>
      <c r="IZ30" s="35"/>
      <c r="JA30" s="36"/>
      <c r="JB30" s="35"/>
      <c r="JC30" s="33"/>
      <c r="JD30" s="33"/>
      <c r="JE30" s="33"/>
      <c r="JF30" s="33"/>
      <c r="JG30" s="33"/>
      <c r="JH30" s="33"/>
      <c r="JI30" s="32"/>
      <c r="JJ30" s="37"/>
      <c r="JK30" s="33"/>
      <c r="JL30" s="33"/>
      <c r="JM30" s="15"/>
      <c r="JN30" s="15"/>
      <c r="JO30" s="32"/>
      <c r="JP30" s="32"/>
      <c r="JQ30" s="33"/>
      <c r="JR30" s="33"/>
      <c r="JS30" s="32"/>
      <c r="JT30" s="34"/>
      <c r="JU30" s="35"/>
      <c r="JV30" s="36"/>
      <c r="JW30" s="35"/>
      <c r="JX30" s="33"/>
      <c r="JY30" s="33"/>
      <c r="JZ30" s="33"/>
      <c r="KA30" s="33"/>
      <c r="KB30" s="33"/>
      <c r="KC30" s="33"/>
      <c r="KD30" s="32"/>
      <c r="KE30" s="37"/>
      <c r="KF30" s="33"/>
      <c r="KG30" s="33"/>
      <c r="KH30" s="15"/>
      <c r="KI30" s="15"/>
      <c r="KJ30" s="32"/>
      <c r="KK30" s="32"/>
      <c r="KL30" s="33"/>
      <c r="KM30" s="33"/>
      <c r="KN30" s="32"/>
      <c r="KO30" s="34"/>
      <c r="KP30" s="35"/>
      <c r="KQ30" s="36"/>
      <c r="KR30" s="35"/>
      <c r="KS30" s="33"/>
      <c r="KT30" s="33"/>
      <c r="KU30" s="33"/>
      <c r="KV30" s="33"/>
      <c r="KW30" s="33"/>
      <c r="KX30" s="33"/>
      <c r="KY30" s="32"/>
      <c r="KZ30" s="37"/>
      <c r="LA30" s="33"/>
      <c r="LB30" s="33"/>
      <c r="LC30" s="15"/>
      <c r="LD30" s="15"/>
      <c r="LE30" s="32"/>
      <c r="LF30" s="32"/>
      <c r="LG30" s="33"/>
      <c r="LH30" s="33"/>
      <c r="LI30" s="32"/>
      <c r="LJ30" s="34"/>
      <c r="LK30" s="35"/>
      <c r="LL30" s="36"/>
      <c r="LM30" s="35"/>
      <c r="LN30" s="33"/>
      <c r="LO30" s="33"/>
      <c r="LP30" s="33"/>
      <c r="LQ30" s="33"/>
      <c r="LR30" s="33"/>
      <c r="LS30" s="33"/>
      <c r="LT30" s="32"/>
      <c r="LU30" s="37"/>
      <c r="LV30" s="33"/>
      <c r="LW30" s="33"/>
      <c r="LX30" s="15"/>
      <c r="LY30" s="15"/>
      <c r="LZ30" s="32"/>
      <c r="MA30" s="32"/>
      <c r="MB30" s="33"/>
      <c r="MC30" s="33"/>
      <c r="MD30" s="32"/>
      <c r="ME30" s="34"/>
      <c r="MF30" s="35"/>
      <c r="MG30" s="36"/>
      <c r="MH30" s="35"/>
      <c r="MI30" s="33"/>
      <c r="MJ30" s="33"/>
      <c r="MK30" s="33"/>
      <c r="ML30" s="33"/>
      <c r="MM30" s="33"/>
      <c r="MN30" s="33"/>
      <c r="MO30" s="32"/>
      <c r="MP30" s="37"/>
      <c r="MQ30" s="33"/>
      <c r="MR30" s="33"/>
      <c r="MS30" s="15"/>
      <c r="MT30" s="15"/>
      <c r="MU30" s="32"/>
      <c r="MV30" s="32"/>
      <c r="MW30" s="33"/>
      <c r="MX30" s="33"/>
      <c r="MY30" s="32"/>
      <c r="MZ30" s="34"/>
      <c r="NA30" s="35"/>
      <c r="NB30" s="36"/>
      <c r="NC30" s="35"/>
      <c r="ND30" s="33"/>
      <c r="NE30" s="33"/>
      <c r="NF30" s="33"/>
      <c r="NG30" s="33"/>
      <c r="NH30" s="33"/>
      <c r="NI30" s="33"/>
      <c r="NJ30" s="32"/>
      <c r="NK30" s="37"/>
      <c r="NL30" s="33"/>
      <c r="NM30" s="33"/>
      <c r="NN30" s="15"/>
      <c r="NO30" s="15"/>
      <c r="NP30" s="32"/>
      <c r="NQ30" s="32"/>
      <c r="NR30" s="33"/>
      <c r="NS30" s="33"/>
      <c r="NT30" s="32"/>
      <c r="NU30" s="34"/>
      <c r="NV30" s="35"/>
      <c r="NW30" s="36"/>
      <c r="NX30" s="35"/>
      <c r="NY30" s="33"/>
      <c r="NZ30" s="33"/>
      <c r="OA30" s="33"/>
      <c r="OB30" s="33"/>
      <c r="OC30" s="33"/>
      <c r="OD30" s="33"/>
      <c r="OE30" s="32"/>
      <c r="OF30" s="37"/>
      <c r="OG30" s="33"/>
      <c r="OH30" s="33"/>
      <c r="OI30" s="15"/>
      <c r="OJ30" s="15"/>
      <c r="OK30" s="32"/>
      <c r="OL30" s="32"/>
      <c r="OM30" s="33"/>
      <c r="ON30" s="33"/>
      <c r="OO30" s="32"/>
      <c r="OP30" s="34"/>
      <c r="OQ30" s="35"/>
      <c r="OR30" s="36"/>
      <c r="OS30" s="35"/>
      <c r="OT30" s="33"/>
      <c r="OU30" s="33"/>
      <c r="OV30" s="33"/>
      <c r="OW30" s="33"/>
      <c r="OX30" s="33"/>
      <c r="OY30" s="33"/>
      <c r="OZ30" s="32"/>
      <c r="PA30" s="37"/>
      <c r="PB30" s="33"/>
      <c r="PC30" s="33"/>
      <c r="PD30" s="15"/>
      <c r="PE30" s="15"/>
      <c r="PF30" s="32"/>
      <c r="PG30" s="32"/>
      <c r="PH30" s="33"/>
      <c r="PI30" s="33"/>
      <c r="PJ30" s="32"/>
      <c r="PK30" s="34"/>
      <c r="PL30" s="35"/>
      <c r="PM30" s="36"/>
      <c r="PN30" s="35"/>
      <c r="PO30" s="33"/>
      <c r="PP30" s="33"/>
      <c r="PQ30" s="33"/>
      <c r="PR30" s="33"/>
      <c r="PS30" s="33"/>
      <c r="PT30" s="33"/>
      <c r="PU30" s="32"/>
      <c r="PV30" s="37"/>
      <c r="PW30" s="33"/>
      <c r="PX30" s="33"/>
      <c r="PY30" s="15"/>
      <c r="PZ30" s="15"/>
      <c r="QA30" s="32"/>
      <c r="QB30" s="32"/>
      <c r="QC30" s="33"/>
      <c r="QD30" s="33"/>
      <c r="QE30" s="32"/>
      <c r="QF30" s="34"/>
      <c r="QG30" s="35"/>
      <c r="QH30" s="36"/>
      <c r="QI30" s="35"/>
      <c r="QJ30" s="33"/>
      <c r="QK30" s="33"/>
      <c r="QL30" s="33"/>
      <c r="QM30" s="33"/>
      <c r="QN30" s="33"/>
      <c r="QO30" s="33"/>
      <c r="QP30" s="32"/>
      <c r="QQ30" s="37"/>
      <c r="QR30" s="33"/>
      <c r="QS30" s="33"/>
      <c r="QT30" s="15"/>
      <c r="QU30" s="15"/>
      <c r="QV30" s="32"/>
      <c r="QW30" s="32"/>
      <c r="QX30" s="33"/>
      <c r="QY30" s="33"/>
      <c r="QZ30" s="32"/>
      <c r="RA30" s="34"/>
      <c r="RB30" s="35"/>
      <c r="RC30" s="36"/>
      <c r="RD30" s="35"/>
      <c r="RE30" s="33"/>
      <c r="RF30" s="33"/>
      <c r="RG30" s="33"/>
      <c r="RH30" s="33"/>
      <c r="RI30" s="33"/>
      <c r="RJ30" s="33"/>
      <c r="RK30" s="32"/>
      <c r="RL30" s="37"/>
      <c r="RM30" s="33"/>
      <c r="RN30" s="33"/>
      <c r="RO30" s="15"/>
      <c r="RP30" s="15"/>
      <c r="RQ30" s="32"/>
      <c r="RR30" s="32"/>
      <c r="RS30" s="33"/>
      <c r="RT30" s="33"/>
      <c r="RU30" s="32"/>
      <c r="RV30" s="34"/>
      <c r="RW30" s="35"/>
      <c r="RX30" s="36"/>
      <c r="RY30" s="35"/>
      <c r="RZ30" s="33"/>
      <c r="SA30" s="33"/>
      <c r="SB30" s="33"/>
      <c r="SC30" s="33"/>
      <c r="SD30" s="33"/>
      <c r="SE30" s="33"/>
      <c r="SF30" s="32"/>
      <c r="SG30" s="37"/>
      <c r="SH30" s="33"/>
      <c r="SI30" s="33"/>
      <c r="SJ30" s="15"/>
      <c r="SK30" s="15"/>
      <c r="SL30" s="32"/>
      <c r="SM30" s="32"/>
      <c r="SN30" s="33"/>
      <c r="SO30" s="33"/>
      <c r="SP30" s="32"/>
      <c r="SQ30" s="34"/>
      <c r="SR30" s="35"/>
      <c r="SS30" s="36"/>
      <c r="ST30" s="35"/>
      <c r="SU30" s="33"/>
      <c r="SV30" s="33"/>
      <c r="SW30" s="33"/>
      <c r="SX30" s="33"/>
      <c r="SY30" s="33"/>
      <c r="SZ30" s="33"/>
      <c r="TA30" s="32"/>
      <c r="TB30" s="37"/>
      <c r="TC30" s="33"/>
      <c r="TD30" s="33"/>
      <c r="TE30" s="15"/>
      <c r="TF30" s="15"/>
      <c r="TG30" s="32"/>
      <c r="TH30" s="32"/>
      <c r="TI30" s="33"/>
      <c r="TJ30" s="33"/>
      <c r="TK30" s="32"/>
      <c r="TL30" s="34"/>
      <c r="TM30" s="35"/>
      <c r="TN30" s="36"/>
      <c r="TO30" s="35"/>
      <c r="TP30" s="33"/>
      <c r="TQ30" s="33"/>
      <c r="TR30" s="33"/>
      <c r="TS30" s="33"/>
      <c r="TT30" s="33"/>
      <c r="TU30" s="33"/>
      <c r="TV30" s="32"/>
      <c r="TW30" s="37"/>
      <c r="TX30" s="33"/>
      <c r="TY30" s="33"/>
      <c r="TZ30" s="15"/>
      <c r="UA30" s="15"/>
      <c r="UB30" s="32"/>
      <c r="UC30" s="32"/>
      <c r="UD30" s="33"/>
      <c r="UE30" s="33"/>
      <c r="UF30" s="32"/>
      <c r="UG30" s="34"/>
      <c r="UH30" s="35"/>
      <c r="UI30" s="36"/>
      <c r="UJ30" s="35"/>
      <c r="UK30" s="33"/>
      <c r="UL30" s="33"/>
      <c r="UM30" s="33"/>
      <c r="UN30" s="33"/>
      <c r="UO30" s="33"/>
      <c r="UP30" s="33"/>
      <c r="UQ30" s="32"/>
      <c r="UR30" s="37"/>
      <c r="US30" s="33"/>
      <c r="UT30" s="33"/>
      <c r="UU30" s="15"/>
      <c r="UV30" s="15"/>
      <c r="UW30" s="32"/>
      <c r="UX30" s="32"/>
      <c r="UY30" s="33"/>
      <c r="UZ30" s="33"/>
      <c r="VA30" s="32"/>
      <c r="VB30" s="34"/>
      <c r="VC30" s="35"/>
      <c r="VD30" s="36"/>
      <c r="VE30" s="35"/>
      <c r="VF30" s="33"/>
      <c r="VG30" s="33"/>
      <c r="VH30" s="33"/>
      <c r="VI30" s="33"/>
      <c r="VJ30" s="33"/>
      <c r="VK30" s="33"/>
      <c r="VL30" s="32"/>
      <c r="VM30" s="37"/>
      <c r="VN30" s="33"/>
      <c r="VO30" s="33"/>
      <c r="VP30" s="15"/>
      <c r="VQ30" s="15"/>
      <c r="VR30" s="32"/>
      <c r="VS30" s="32"/>
      <c r="VT30" s="33"/>
      <c r="VU30" s="33"/>
      <c r="VV30" s="32"/>
      <c r="VW30" s="34"/>
      <c r="VX30" s="35"/>
      <c r="VY30" s="36"/>
      <c r="VZ30" s="35"/>
      <c r="WA30" s="33"/>
      <c r="WB30" s="33"/>
      <c r="WC30" s="33"/>
      <c r="WD30" s="33"/>
      <c r="WE30" s="33"/>
      <c r="WF30" s="33"/>
      <c r="WG30" s="32"/>
      <c r="WH30" s="37"/>
      <c r="WI30" s="33"/>
      <c r="WJ30" s="33"/>
      <c r="WK30" s="15"/>
      <c r="WL30" s="15"/>
      <c r="WM30" s="32"/>
      <c r="WN30" s="32"/>
      <c r="WO30" s="33"/>
      <c r="WP30" s="33"/>
      <c r="WQ30" s="32"/>
      <c r="WR30" s="34"/>
      <c r="WS30" s="35"/>
      <c r="WT30" s="36"/>
      <c r="WU30" s="35"/>
      <c r="WV30" s="33"/>
      <c r="WW30" s="33"/>
      <c r="WX30" s="33"/>
      <c r="WY30" s="33"/>
      <c r="WZ30" s="33"/>
      <c r="XA30" s="33"/>
      <c r="XB30" s="32"/>
      <c r="XC30" s="37"/>
      <c r="XD30" s="33"/>
      <c r="XE30" s="33"/>
      <c r="XF30" s="15"/>
      <c r="XG30" s="15"/>
      <c r="XH30" s="32"/>
      <c r="XI30" s="32"/>
      <c r="XJ30" s="33"/>
      <c r="XK30" s="33"/>
      <c r="XL30" s="32"/>
      <c r="XM30" s="34"/>
      <c r="XN30" s="35"/>
      <c r="XO30" s="36"/>
      <c r="XP30" s="35"/>
      <c r="XQ30" s="33"/>
      <c r="XR30" s="33"/>
      <c r="XS30" s="33"/>
      <c r="XT30" s="33"/>
      <c r="XU30" s="33"/>
      <c r="XV30" s="33"/>
      <c r="XW30" s="32"/>
      <c r="XX30" s="37"/>
      <c r="XY30" s="33"/>
      <c r="XZ30" s="33"/>
      <c r="YA30" s="15"/>
      <c r="YB30" s="15"/>
      <c r="YC30" s="32"/>
      <c r="YD30" s="32"/>
      <c r="YE30" s="33"/>
      <c r="YF30" s="33"/>
      <c r="YG30" s="32"/>
      <c r="YH30" s="34"/>
      <c r="YI30" s="35"/>
      <c r="YJ30" s="36"/>
      <c r="YK30" s="35"/>
      <c r="YL30" s="33"/>
      <c r="YM30" s="33"/>
      <c r="YN30" s="33"/>
      <c r="YO30" s="33"/>
      <c r="YP30" s="33"/>
      <c r="YQ30" s="33"/>
      <c r="YR30" s="32"/>
      <c r="YS30" s="37"/>
      <c r="YT30" s="33"/>
      <c r="YU30" s="33"/>
      <c r="YV30" s="15"/>
      <c r="YW30" s="15"/>
      <c r="YX30" s="32"/>
      <c r="YY30" s="32"/>
      <c r="YZ30" s="33"/>
      <c r="ZA30" s="33"/>
      <c r="ZB30" s="32"/>
      <c r="ZC30" s="34"/>
      <c r="ZD30" s="35"/>
      <c r="ZE30" s="36"/>
      <c r="ZF30" s="35"/>
      <c r="ZG30" s="33"/>
      <c r="ZH30" s="33"/>
      <c r="ZI30" s="33"/>
      <c r="ZJ30" s="33"/>
      <c r="ZK30" s="33"/>
      <c r="ZL30" s="33"/>
      <c r="ZM30" s="32"/>
      <c r="ZN30" s="37"/>
      <c r="ZO30" s="33"/>
      <c r="ZP30" s="33"/>
      <c r="ZQ30" s="15"/>
      <c r="ZR30" s="15"/>
      <c r="ZS30" s="32"/>
      <c r="ZT30" s="32"/>
      <c r="ZU30" s="33"/>
      <c r="ZV30" s="33"/>
      <c r="ZW30" s="32"/>
      <c r="ZX30" s="34"/>
      <c r="ZY30" s="35"/>
      <c r="ZZ30" s="36"/>
      <c r="AAA30" s="35"/>
      <c r="AAB30" s="33"/>
      <c r="AAC30" s="33"/>
      <c r="AAD30" s="33"/>
      <c r="AAE30" s="33"/>
      <c r="AAF30" s="33"/>
      <c r="AAG30" s="33"/>
      <c r="AAH30" s="32"/>
      <c r="AAI30" s="37"/>
      <c r="AAJ30" s="33"/>
      <c r="AAK30" s="33"/>
      <c r="AAL30" s="15"/>
      <c r="AAM30" s="15"/>
      <c r="AAN30" s="32"/>
      <c r="AAO30" s="32"/>
      <c r="AAP30" s="33"/>
      <c r="AAQ30" s="33"/>
      <c r="AAR30" s="32"/>
      <c r="AAS30" s="34"/>
      <c r="AAT30" s="35"/>
      <c r="AAU30" s="36"/>
      <c r="AAV30" s="35"/>
      <c r="AAW30" s="33"/>
      <c r="AAX30" s="33"/>
      <c r="AAY30" s="33"/>
      <c r="AAZ30" s="33"/>
      <c r="ABA30" s="33"/>
      <c r="ABB30" s="33"/>
      <c r="ABC30" s="32"/>
      <c r="ABD30" s="37"/>
      <c r="ABE30" s="33"/>
      <c r="ABF30" s="33"/>
      <c r="ABG30" s="15"/>
      <c r="ABH30" s="15"/>
      <c r="ABI30" s="32"/>
      <c r="ABJ30" s="32"/>
      <c r="ABK30" s="33"/>
      <c r="ABL30" s="33"/>
      <c r="ABM30" s="32"/>
      <c r="ABN30" s="34"/>
      <c r="ABO30" s="35"/>
      <c r="ABP30" s="36"/>
      <c r="ABQ30" s="35"/>
      <c r="ABR30" s="33"/>
      <c r="ABS30" s="33"/>
      <c r="ABT30" s="33"/>
      <c r="ABU30" s="33"/>
      <c r="ABV30" s="33"/>
      <c r="ABW30" s="33"/>
      <c r="ABX30" s="32"/>
      <c r="ABY30" s="37"/>
      <c r="ABZ30" s="33"/>
      <c r="ACA30" s="33"/>
      <c r="ACB30" s="15"/>
      <c r="ACC30" s="15"/>
      <c r="ACD30" s="32"/>
      <c r="ACE30" s="32"/>
      <c r="ACF30" s="33"/>
      <c r="ACG30" s="33"/>
      <c r="ACH30" s="32"/>
      <c r="ACI30" s="34"/>
      <c r="ACJ30" s="35"/>
      <c r="ACK30" s="36"/>
      <c r="ACL30" s="35"/>
      <c r="ACM30" s="33"/>
      <c r="ACN30" s="33"/>
      <c r="ACO30" s="33"/>
      <c r="ACP30" s="33"/>
      <c r="ACQ30" s="33"/>
      <c r="ACR30" s="33"/>
      <c r="ACS30" s="32"/>
      <c r="ACT30" s="37"/>
      <c r="ACU30" s="33"/>
      <c r="ACV30" s="33"/>
      <c r="ACW30" s="15"/>
      <c r="ACX30" s="15"/>
      <c r="ACY30" s="32"/>
      <c r="ACZ30" s="32"/>
      <c r="ADA30" s="33"/>
      <c r="ADB30" s="33"/>
      <c r="ADC30" s="32"/>
      <c r="ADD30" s="34"/>
      <c r="ADE30" s="35"/>
      <c r="ADF30" s="36"/>
      <c r="ADG30" s="35"/>
      <c r="ADH30" s="33"/>
      <c r="ADI30" s="33"/>
      <c r="ADJ30" s="33"/>
      <c r="ADK30" s="33"/>
      <c r="ADL30" s="33"/>
      <c r="ADM30" s="33"/>
      <c r="ADN30" s="32"/>
      <c r="ADO30" s="37"/>
      <c r="ADP30" s="33"/>
      <c r="ADQ30" s="33"/>
      <c r="ADR30" s="15"/>
      <c r="ADS30" s="15"/>
      <c r="ADT30" s="32"/>
      <c r="ADU30" s="32"/>
      <c r="ADV30" s="33"/>
      <c r="ADW30" s="33"/>
      <c r="ADX30" s="32"/>
      <c r="ADY30" s="34"/>
      <c r="ADZ30" s="35"/>
      <c r="AEA30" s="36"/>
      <c r="AEB30" s="35"/>
      <c r="AEC30" s="33"/>
      <c r="AED30" s="33"/>
      <c r="AEE30" s="33"/>
      <c r="AEF30" s="33"/>
      <c r="AEG30" s="33"/>
      <c r="AEH30" s="33"/>
      <c r="AEI30" s="32"/>
      <c r="AEJ30" s="37"/>
      <c r="AEK30" s="33"/>
      <c r="AEL30" s="33"/>
      <c r="AEM30" s="15"/>
      <c r="AEN30" s="15"/>
      <c r="AEO30" s="32"/>
      <c r="AEP30" s="32"/>
      <c r="AEQ30" s="33"/>
      <c r="AER30" s="33"/>
      <c r="AES30" s="32"/>
      <c r="AET30" s="34"/>
      <c r="AEU30" s="35"/>
      <c r="AEV30" s="36"/>
      <c r="AEW30" s="35"/>
      <c r="AEX30" s="33"/>
      <c r="AEY30" s="33"/>
      <c r="AEZ30" s="33"/>
      <c r="AFA30" s="33"/>
      <c r="AFB30" s="33"/>
      <c r="AFC30" s="33"/>
      <c r="AFD30" s="32"/>
      <c r="AFE30" s="37"/>
      <c r="AFF30" s="33"/>
      <c r="AFG30" s="33"/>
      <c r="AFH30" s="15"/>
      <c r="AFI30" s="15"/>
      <c r="AFJ30" s="32"/>
      <c r="AFK30" s="32"/>
      <c r="AFL30" s="33"/>
      <c r="AFM30" s="33"/>
      <c r="AFN30" s="32"/>
      <c r="AFO30" s="34"/>
      <c r="AFP30" s="35"/>
      <c r="AFQ30" s="36"/>
      <c r="AFR30" s="35"/>
      <c r="AFS30" s="33"/>
      <c r="AFT30" s="33"/>
      <c r="AFU30" s="33"/>
      <c r="AFV30" s="33"/>
      <c r="AFW30" s="33"/>
      <c r="AFX30" s="33"/>
      <c r="AFY30" s="32"/>
      <c r="AFZ30" s="37"/>
      <c r="AGA30" s="33"/>
      <c r="AGB30" s="33"/>
      <c r="AGC30" s="15"/>
      <c r="AGD30" s="15"/>
      <c r="AGE30" s="32"/>
      <c r="AGF30" s="32"/>
      <c r="AGG30" s="33"/>
      <c r="AGH30" s="33"/>
      <c r="AGI30" s="32"/>
      <c r="AGJ30" s="34"/>
      <c r="AGK30" s="35"/>
      <c r="AGL30" s="36"/>
      <c r="AGM30" s="35"/>
      <c r="AGN30" s="33"/>
      <c r="AGO30" s="33"/>
      <c r="AGP30" s="33"/>
      <c r="AGQ30" s="33"/>
      <c r="AGR30" s="33"/>
      <c r="AGS30" s="33"/>
      <c r="AGT30" s="32"/>
      <c r="AGU30" s="37"/>
      <c r="AGV30" s="33"/>
      <c r="AGW30" s="33"/>
      <c r="AGX30" s="15"/>
      <c r="AGY30" s="15"/>
      <c r="AGZ30" s="32"/>
      <c r="AHA30" s="32"/>
      <c r="AHB30" s="33"/>
      <c r="AHC30" s="33"/>
      <c r="AHD30" s="32"/>
      <c r="AHE30" s="34"/>
      <c r="AHF30" s="35"/>
      <c r="AHG30" s="36"/>
      <c r="AHH30" s="35"/>
      <c r="AHI30" s="33"/>
      <c r="AHJ30" s="33"/>
      <c r="AHK30" s="33"/>
      <c r="AHL30" s="33"/>
      <c r="AHM30" s="33"/>
      <c r="AHN30" s="33"/>
      <c r="AHO30" s="32"/>
      <c r="AHP30" s="37"/>
      <c r="AHQ30" s="33"/>
      <c r="AHR30" s="33"/>
      <c r="AHS30" s="15"/>
      <c r="AHT30" s="15"/>
      <c r="AHU30" s="32"/>
      <c r="AHV30" s="32"/>
      <c r="AHW30" s="33"/>
      <c r="AHX30" s="33"/>
      <c r="AHY30" s="32"/>
      <c r="AHZ30" s="34"/>
      <c r="AIA30" s="35"/>
      <c r="AIB30" s="36"/>
      <c r="AIC30" s="35"/>
      <c r="AID30" s="33"/>
      <c r="AIE30" s="33"/>
      <c r="AIF30" s="33"/>
      <c r="AIG30" s="33"/>
      <c r="AIH30" s="33"/>
      <c r="AII30" s="33"/>
      <c r="AIJ30" s="32"/>
      <c r="AIK30" s="37"/>
      <c r="AIL30" s="33"/>
      <c r="AIM30" s="33"/>
      <c r="AIN30" s="15"/>
      <c r="AIO30" s="15"/>
      <c r="AIP30" s="32"/>
      <c r="AIQ30" s="32"/>
      <c r="AIR30" s="33"/>
      <c r="AIS30" s="33"/>
      <c r="AIT30" s="32"/>
      <c r="AIU30" s="34"/>
      <c r="AIV30" s="35"/>
      <c r="AIW30" s="36"/>
      <c r="AIX30" s="35"/>
      <c r="AIY30" s="33"/>
      <c r="AIZ30" s="33"/>
      <c r="AJA30" s="33"/>
      <c r="AJB30" s="33"/>
      <c r="AJC30" s="33"/>
      <c r="AJD30" s="33"/>
      <c r="AJE30" s="32"/>
      <c r="AJF30" s="37"/>
      <c r="AJG30" s="33"/>
      <c r="AJH30" s="33"/>
      <c r="AJI30" s="15"/>
      <c r="AJJ30" s="15"/>
      <c r="AJK30" s="32"/>
      <c r="AJL30" s="32"/>
      <c r="AJM30" s="33"/>
      <c r="AJN30" s="33"/>
      <c r="AJO30" s="32"/>
      <c r="AJP30" s="34"/>
      <c r="AJQ30" s="35"/>
      <c r="AJR30" s="36"/>
      <c r="AJS30" s="35"/>
      <c r="AJT30" s="33"/>
      <c r="AJU30" s="33"/>
      <c r="AJV30" s="33"/>
      <c r="AJW30" s="33"/>
      <c r="AJX30" s="33"/>
      <c r="AJY30" s="33"/>
      <c r="AJZ30" s="32"/>
      <c r="AKA30" s="37"/>
      <c r="AKB30" s="33"/>
      <c r="AKC30" s="33"/>
      <c r="AKD30" s="15"/>
      <c r="AKE30" s="15"/>
      <c r="AKF30" s="32"/>
      <c r="AKG30" s="32"/>
      <c r="AKH30" s="33"/>
      <c r="AKI30" s="33"/>
      <c r="AKJ30" s="32"/>
      <c r="AKK30" s="34"/>
      <c r="AKL30" s="35"/>
      <c r="AKM30" s="36"/>
      <c r="AKN30" s="35"/>
      <c r="AKO30" s="33"/>
      <c r="AKP30" s="33"/>
      <c r="AKQ30" s="33"/>
      <c r="AKR30" s="33"/>
      <c r="AKS30" s="33"/>
      <c r="AKT30" s="33"/>
      <c r="AKU30" s="32"/>
      <c r="AKV30" s="37"/>
      <c r="AKW30" s="33"/>
      <c r="AKX30" s="33"/>
      <c r="AKY30" s="15"/>
      <c r="AKZ30" s="15"/>
      <c r="ALA30" s="32"/>
      <c r="ALB30" s="32"/>
      <c r="ALC30" s="33"/>
      <c r="ALD30" s="33"/>
      <c r="ALE30" s="32"/>
      <c r="ALF30" s="34"/>
      <c r="ALG30" s="35"/>
      <c r="ALH30" s="36"/>
      <c r="ALI30" s="35"/>
      <c r="ALJ30" s="33"/>
      <c r="ALK30" s="33"/>
      <c r="ALL30" s="33"/>
      <c r="ALM30" s="33"/>
      <c r="ALN30" s="33"/>
      <c r="ALO30" s="33"/>
      <c r="ALP30" s="32"/>
      <c r="ALQ30" s="37"/>
      <c r="ALR30" s="33"/>
      <c r="ALS30" s="33"/>
      <c r="ALT30" s="15"/>
      <c r="ALU30" s="15"/>
      <c r="ALV30" s="32"/>
      <c r="ALW30" s="32"/>
      <c r="ALX30" s="33"/>
      <c r="ALY30" s="33"/>
      <c r="ALZ30" s="32"/>
      <c r="AMA30" s="34"/>
      <c r="AMB30" s="35"/>
      <c r="AMC30" s="36"/>
      <c r="AMD30" s="35"/>
      <c r="AME30" s="33"/>
      <c r="AMF30" s="33"/>
      <c r="AMG30" s="33"/>
      <c r="AMH30" s="33"/>
      <c r="AMI30" s="33"/>
      <c r="AMJ30" s="33"/>
      <c r="AMK30" s="32"/>
      <c r="AML30" s="37"/>
      <c r="AMM30" s="33"/>
      <c r="AMN30" s="33"/>
      <c r="AMO30" s="15"/>
      <c r="AMP30" s="15"/>
      <c r="AMQ30" s="32"/>
      <c r="AMR30" s="32"/>
      <c r="AMS30" s="33"/>
      <c r="AMT30" s="33"/>
      <c r="AMU30" s="32"/>
      <c r="AMV30" s="34"/>
      <c r="AMW30" s="35"/>
      <c r="AMX30" s="36"/>
      <c r="AMY30" s="35"/>
      <c r="AMZ30" s="33"/>
      <c r="ANA30" s="33"/>
      <c r="ANB30" s="33"/>
      <c r="ANC30" s="33"/>
      <c r="AND30" s="33"/>
      <c r="ANE30" s="33"/>
      <c r="ANF30" s="32"/>
      <c r="ANG30" s="37"/>
      <c r="ANH30" s="33"/>
      <c r="ANI30" s="33"/>
      <c r="ANJ30" s="15"/>
      <c r="ANK30" s="15"/>
      <c r="ANL30" s="32"/>
      <c r="ANM30" s="32"/>
      <c r="ANN30" s="33"/>
      <c r="ANO30" s="33"/>
      <c r="ANP30" s="32"/>
      <c r="ANQ30" s="34"/>
      <c r="ANR30" s="35"/>
      <c r="ANS30" s="36"/>
      <c r="ANT30" s="35"/>
      <c r="ANU30" s="33"/>
      <c r="ANV30" s="33"/>
      <c r="ANW30" s="33"/>
      <c r="ANX30" s="33"/>
      <c r="ANY30" s="33"/>
      <c r="ANZ30" s="33"/>
      <c r="AOA30" s="32"/>
      <c r="AOB30" s="37"/>
      <c r="AOC30" s="33"/>
      <c r="AOD30" s="33"/>
      <c r="AOE30" s="15"/>
      <c r="AOF30" s="15"/>
      <c r="AOG30" s="32"/>
      <c r="AOH30" s="32"/>
      <c r="AOI30" s="33"/>
      <c r="AOJ30" s="33"/>
      <c r="AOK30" s="32"/>
      <c r="AOL30" s="34"/>
      <c r="AOM30" s="35"/>
      <c r="AON30" s="36"/>
      <c r="AOO30" s="35"/>
      <c r="AOP30" s="33"/>
      <c r="AOQ30" s="33"/>
      <c r="AOR30" s="33"/>
      <c r="AOS30" s="33"/>
      <c r="AOT30" s="33"/>
      <c r="AOU30" s="33"/>
      <c r="AOV30" s="32"/>
      <c r="AOW30" s="37"/>
      <c r="AOX30" s="33"/>
      <c r="AOY30" s="33"/>
      <c r="AOZ30" s="15"/>
      <c r="APA30" s="15"/>
      <c r="APB30" s="32"/>
      <c r="APC30" s="32"/>
      <c r="APD30" s="33"/>
      <c r="APE30" s="33"/>
      <c r="APF30" s="32"/>
      <c r="APG30" s="34"/>
      <c r="APH30" s="35"/>
      <c r="API30" s="36"/>
      <c r="APJ30" s="35"/>
      <c r="APK30" s="33"/>
      <c r="APL30" s="33"/>
      <c r="APM30" s="33"/>
      <c r="APN30" s="33"/>
      <c r="APO30" s="33"/>
      <c r="APP30" s="33"/>
      <c r="APQ30" s="32"/>
      <c r="APR30" s="37"/>
      <c r="APS30" s="33"/>
      <c r="APT30" s="33"/>
      <c r="APU30" s="15"/>
      <c r="APV30" s="15"/>
      <c r="APW30" s="32"/>
      <c r="APX30" s="32"/>
      <c r="APY30" s="33"/>
      <c r="APZ30" s="33"/>
      <c r="AQA30" s="32"/>
      <c r="AQB30" s="34"/>
      <c r="AQC30" s="35"/>
      <c r="AQD30" s="36"/>
      <c r="AQE30" s="35"/>
      <c r="AQF30" s="33"/>
      <c r="AQG30" s="33"/>
      <c r="AQH30" s="33"/>
      <c r="AQI30" s="33"/>
      <c r="AQJ30" s="33"/>
      <c r="AQK30" s="33"/>
      <c r="AQL30" s="32"/>
      <c r="AQM30" s="37"/>
      <c r="AQN30" s="33"/>
      <c r="AQO30" s="33"/>
      <c r="AQP30" s="15"/>
      <c r="AQQ30" s="15"/>
      <c r="AQR30" s="32"/>
      <c r="AQS30" s="32"/>
      <c r="AQT30" s="33"/>
      <c r="AQU30" s="33"/>
      <c r="AQV30" s="32"/>
      <c r="AQW30" s="34"/>
      <c r="AQX30" s="35"/>
      <c r="AQY30" s="36"/>
      <c r="AQZ30" s="35"/>
      <c r="ARA30" s="33"/>
      <c r="ARB30" s="33"/>
      <c r="ARC30" s="33"/>
      <c r="ARD30" s="33"/>
      <c r="ARE30" s="33"/>
      <c r="ARF30" s="33"/>
      <c r="ARG30" s="32"/>
      <c r="ARH30" s="37"/>
      <c r="ARI30" s="33"/>
      <c r="ARJ30" s="33"/>
      <c r="ARK30" s="15"/>
      <c r="ARL30" s="15"/>
      <c r="ARM30" s="32"/>
      <c r="ARN30" s="32"/>
      <c r="ARO30" s="33"/>
      <c r="ARP30" s="33"/>
      <c r="ARQ30" s="32"/>
      <c r="ARR30" s="34"/>
      <c r="ARS30" s="35"/>
      <c r="ART30" s="36"/>
      <c r="ARU30" s="35"/>
      <c r="ARV30" s="33"/>
      <c r="ARW30" s="33"/>
      <c r="ARX30" s="33"/>
      <c r="ARY30" s="33"/>
      <c r="ARZ30" s="33"/>
      <c r="ASA30" s="33"/>
      <c r="ASB30" s="32"/>
      <c r="ASC30" s="37"/>
      <c r="ASD30" s="33"/>
      <c r="ASE30" s="33"/>
      <c r="ASF30" s="15"/>
      <c r="ASG30" s="15"/>
      <c r="ASH30" s="32"/>
      <c r="ASI30" s="32"/>
      <c r="ASJ30" s="33"/>
      <c r="ASK30" s="33"/>
      <c r="ASL30" s="32"/>
      <c r="ASM30" s="34"/>
      <c r="ASN30" s="35"/>
      <c r="ASO30" s="36"/>
      <c r="ASP30" s="35"/>
      <c r="ASQ30" s="33"/>
      <c r="ASR30" s="33"/>
      <c r="ASS30" s="33"/>
      <c r="AST30" s="33"/>
      <c r="ASU30" s="33"/>
      <c r="ASV30" s="33"/>
      <c r="ASW30" s="32"/>
      <c r="ASX30" s="37"/>
      <c r="ASY30" s="33"/>
      <c r="ASZ30" s="33"/>
      <c r="ATA30" s="15"/>
      <c r="ATB30" s="15"/>
      <c r="ATC30" s="32"/>
      <c r="ATD30" s="32"/>
      <c r="ATE30" s="33"/>
      <c r="ATF30" s="33"/>
      <c r="ATG30" s="32"/>
      <c r="ATH30" s="34"/>
      <c r="ATI30" s="35"/>
      <c r="ATJ30" s="36"/>
      <c r="ATK30" s="35"/>
      <c r="ATL30" s="33"/>
      <c r="ATM30" s="33"/>
      <c r="ATN30" s="33"/>
      <c r="ATO30" s="33"/>
      <c r="ATP30" s="33"/>
      <c r="ATQ30" s="33"/>
      <c r="ATR30" s="32"/>
      <c r="ATS30" s="37"/>
      <c r="ATT30" s="33"/>
      <c r="ATU30" s="33"/>
      <c r="ATV30" s="15"/>
      <c r="ATW30" s="15"/>
      <c r="ATX30" s="32"/>
      <c r="ATY30" s="32"/>
      <c r="ATZ30" s="33"/>
      <c r="AUA30" s="33"/>
      <c r="AUB30" s="32"/>
      <c r="AUC30" s="34"/>
      <c r="AUD30" s="35"/>
      <c r="AUE30" s="36"/>
      <c r="AUF30" s="35"/>
      <c r="AUG30" s="33"/>
      <c r="AUH30" s="33"/>
      <c r="AUI30" s="33"/>
      <c r="AUJ30" s="33"/>
      <c r="AUK30" s="33"/>
      <c r="AUL30" s="33"/>
      <c r="AUM30" s="32"/>
      <c r="AUN30" s="37"/>
      <c r="AUO30" s="33"/>
      <c r="AUP30" s="33"/>
      <c r="AUQ30" s="15"/>
      <c r="AUR30" s="15"/>
      <c r="AUS30" s="32"/>
      <c r="AUT30" s="32"/>
      <c r="AUU30" s="33"/>
      <c r="AUV30" s="33"/>
      <c r="AUW30" s="32"/>
      <c r="AUX30" s="34"/>
      <c r="AUY30" s="35"/>
      <c r="AUZ30" s="36"/>
      <c r="AVA30" s="35"/>
      <c r="AVB30" s="33"/>
      <c r="AVC30" s="33"/>
      <c r="AVD30" s="33"/>
      <c r="AVE30" s="33"/>
      <c r="AVF30" s="33"/>
      <c r="AVG30" s="33"/>
      <c r="AVH30" s="32"/>
      <c r="AVI30" s="37"/>
      <c r="AVJ30" s="33"/>
      <c r="AVK30" s="33"/>
      <c r="AVL30" s="15"/>
      <c r="AVM30" s="15"/>
      <c r="AVN30" s="32"/>
      <c r="AVO30" s="32"/>
      <c r="AVP30" s="33"/>
      <c r="AVQ30" s="33"/>
      <c r="AVR30" s="32"/>
      <c r="AVS30" s="34"/>
      <c r="AVT30" s="35"/>
      <c r="AVU30" s="36"/>
      <c r="AVV30" s="35"/>
      <c r="AVW30" s="33"/>
      <c r="AVX30" s="33"/>
      <c r="AVY30" s="33"/>
      <c r="AVZ30" s="33"/>
      <c r="AWA30" s="33"/>
      <c r="AWB30" s="33"/>
      <c r="AWC30" s="32"/>
      <c r="AWD30" s="37"/>
      <c r="AWE30" s="33"/>
      <c r="AWF30" s="33"/>
      <c r="AWG30" s="15"/>
      <c r="AWH30" s="15"/>
      <c r="AWI30" s="32"/>
      <c r="AWJ30" s="32"/>
      <c r="AWK30" s="33"/>
      <c r="AWL30" s="33"/>
      <c r="AWM30" s="32"/>
      <c r="AWN30" s="34"/>
      <c r="AWO30" s="35"/>
      <c r="AWP30" s="36"/>
      <c r="AWQ30" s="35"/>
      <c r="AWR30" s="33"/>
      <c r="AWS30" s="33"/>
      <c r="AWT30" s="33"/>
      <c r="AWU30" s="33"/>
      <c r="AWV30" s="33"/>
      <c r="AWW30" s="33"/>
      <c r="AWX30" s="32"/>
      <c r="AWY30" s="37"/>
      <c r="AWZ30" s="33"/>
      <c r="AXA30" s="33"/>
      <c r="AXB30" s="15"/>
      <c r="AXC30" s="15"/>
      <c r="AXD30" s="32"/>
      <c r="AXE30" s="32"/>
      <c r="AXF30" s="33"/>
      <c r="AXG30" s="33"/>
      <c r="AXH30" s="32"/>
      <c r="AXI30" s="34"/>
      <c r="AXJ30" s="35"/>
      <c r="AXK30" s="36"/>
      <c r="AXL30" s="35"/>
      <c r="AXM30" s="33"/>
      <c r="AXN30" s="33"/>
      <c r="AXO30" s="33"/>
      <c r="AXP30" s="33"/>
      <c r="AXQ30" s="33"/>
      <c r="AXR30" s="33"/>
      <c r="AXS30" s="32"/>
      <c r="AXT30" s="37"/>
      <c r="AXU30" s="33"/>
      <c r="AXV30" s="33"/>
      <c r="AXW30" s="15"/>
      <c r="AXX30" s="15"/>
      <c r="AXY30" s="32"/>
      <c r="AXZ30" s="32"/>
      <c r="AYA30" s="33"/>
      <c r="AYB30" s="33"/>
      <c r="AYC30" s="32"/>
      <c r="AYD30" s="34"/>
      <c r="AYE30" s="35"/>
      <c r="AYF30" s="36"/>
      <c r="AYG30" s="35"/>
      <c r="AYH30" s="33"/>
      <c r="AYI30" s="33"/>
      <c r="AYJ30" s="33"/>
      <c r="AYK30" s="33"/>
      <c r="AYL30" s="33"/>
      <c r="AYM30" s="33"/>
      <c r="AYN30" s="32"/>
      <c r="AYO30" s="37"/>
      <c r="AYP30" s="33"/>
      <c r="AYQ30" s="33"/>
      <c r="AYR30" s="15"/>
      <c r="AYS30" s="15"/>
      <c r="AYT30" s="32"/>
      <c r="AYU30" s="32"/>
      <c r="AYV30" s="33"/>
      <c r="AYW30" s="33"/>
      <c r="AYX30" s="32"/>
      <c r="AYY30" s="34"/>
      <c r="AYZ30" s="35"/>
      <c r="AZA30" s="36"/>
      <c r="AZB30" s="35"/>
      <c r="AZC30" s="33"/>
      <c r="AZD30" s="33"/>
      <c r="AZE30" s="33"/>
      <c r="AZF30" s="33"/>
      <c r="AZG30" s="33"/>
      <c r="AZH30" s="33"/>
      <c r="AZI30" s="32"/>
      <c r="AZJ30" s="37"/>
      <c r="AZK30" s="33"/>
      <c r="AZL30" s="33"/>
      <c r="AZM30" s="15"/>
      <c r="AZN30" s="15"/>
      <c r="AZO30" s="32"/>
      <c r="AZP30" s="32"/>
      <c r="AZQ30" s="33"/>
      <c r="AZR30" s="33"/>
      <c r="AZS30" s="32"/>
      <c r="AZT30" s="34"/>
      <c r="AZU30" s="35"/>
      <c r="AZV30" s="36"/>
      <c r="AZW30" s="35"/>
      <c r="AZX30" s="33"/>
      <c r="AZY30" s="33"/>
      <c r="AZZ30" s="33"/>
      <c r="BAA30" s="33"/>
      <c r="BAB30" s="33"/>
      <c r="BAC30" s="33"/>
      <c r="BAD30" s="32"/>
      <c r="BAE30" s="37"/>
      <c r="BAF30" s="33"/>
      <c r="BAG30" s="33"/>
      <c r="BAH30" s="15"/>
      <c r="BAI30" s="15"/>
      <c r="BAJ30" s="32"/>
      <c r="BAK30" s="32"/>
      <c r="BAL30" s="33"/>
      <c r="BAM30" s="33"/>
      <c r="BAN30" s="32"/>
      <c r="BAO30" s="34"/>
      <c r="BAP30" s="35"/>
      <c r="BAQ30" s="36"/>
      <c r="BAR30" s="35"/>
      <c r="BAS30" s="33"/>
      <c r="BAT30" s="33"/>
      <c r="BAU30" s="33"/>
      <c r="BAV30" s="33"/>
      <c r="BAW30" s="33"/>
      <c r="BAX30" s="33"/>
      <c r="BAY30" s="32"/>
      <c r="BAZ30" s="37"/>
      <c r="BBA30" s="33"/>
      <c r="BBB30" s="33"/>
      <c r="BBC30" s="15"/>
      <c r="BBD30" s="15"/>
      <c r="BBE30" s="32"/>
      <c r="BBF30" s="32"/>
      <c r="BBG30" s="33"/>
      <c r="BBH30" s="33"/>
      <c r="BBI30" s="32"/>
      <c r="BBJ30" s="34"/>
      <c r="BBK30" s="35"/>
      <c r="BBL30" s="36"/>
      <c r="BBM30" s="35"/>
      <c r="BBN30" s="33"/>
      <c r="BBO30" s="33"/>
      <c r="BBP30" s="33"/>
      <c r="BBQ30" s="33"/>
      <c r="BBR30" s="33"/>
      <c r="BBS30" s="33"/>
      <c r="BBT30" s="32"/>
      <c r="BBU30" s="37"/>
      <c r="BBV30" s="33"/>
      <c r="BBW30" s="33"/>
      <c r="BBX30" s="15"/>
      <c r="BBY30" s="15"/>
      <c r="BBZ30" s="32"/>
      <c r="BCA30" s="32"/>
      <c r="BCB30" s="33"/>
      <c r="BCC30" s="33"/>
      <c r="BCD30" s="32"/>
      <c r="BCE30" s="34"/>
      <c r="BCF30" s="35"/>
      <c r="BCG30" s="36"/>
      <c r="BCH30" s="35"/>
      <c r="BCI30" s="33"/>
      <c r="BCJ30" s="33"/>
      <c r="BCK30" s="33"/>
      <c r="BCL30" s="33"/>
      <c r="BCM30" s="33"/>
      <c r="BCN30" s="33"/>
      <c r="BCO30" s="32"/>
      <c r="BCP30" s="37"/>
      <c r="BCQ30" s="33"/>
      <c r="BCR30" s="33"/>
      <c r="BCS30" s="15"/>
      <c r="BCT30" s="15"/>
      <c r="BCU30" s="32"/>
      <c r="BCV30" s="32"/>
      <c r="BCW30" s="33"/>
      <c r="BCX30" s="33"/>
      <c r="BCY30" s="32"/>
      <c r="BCZ30" s="34"/>
      <c r="BDA30" s="35"/>
      <c r="BDB30" s="36"/>
      <c r="BDC30" s="35"/>
      <c r="BDD30" s="33"/>
      <c r="BDE30" s="33"/>
      <c r="BDF30" s="33"/>
      <c r="BDG30" s="33"/>
      <c r="BDH30" s="33"/>
      <c r="BDI30" s="33"/>
      <c r="BDJ30" s="32"/>
      <c r="BDK30" s="37"/>
      <c r="BDL30" s="33"/>
      <c r="BDM30" s="33"/>
      <c r="BDN30" s="15"/>
      <c r="BDO30" s="15"/>
      <c r="BDP30" s="32"/>
      <c r="BDQ30" s="32"/>
      <c r="BDR30" s="33"/>
      <c r="BDS30" s="33"/>
      <c r="BDT30" s="32"/>
      <c r="BDU30" s="34"/>
      <c r="BDV30" s="35"/>
      <c r="BDW30" s="36"/>
      <c r="BDX30" s="35"/>
      <c r="BDY30" s="33"/>
      <c r="BDZ30" s="33"/>
      <c r="BEA30" s="33"/>
      <c r="BEB30" s="33"/>
      <c r="BEC30" s="33"/>
      <c r="BED30" s="33"/>
      <c r="BEE30" s="32"/>
      <c r="BEF30" s="37"/>
      <c r="BEG30" s="33"/>
      <c r="BEH30" s="33"/>
      <c r="BEI30" s="15"/>
      <c r="BEJ30" s="15"/>
      <c r="BEK30" s="32"/>
      <c r="BEL30" s="32"/>
      <c r="BEM30" s="33"/>
      <c r="BEN30" s="33"/>
      <c r="BEO30" s="32"/>
      <c r="BEP30" s="34"/>
      <c r="BEQ30" s="35"/>
      <c r="BER30" s="36"/>
      <c r="BES30" s="35"/>
      <c r="BET30" s="33"/>
      <c r="BEU30" s="33"/>
      <c r="BEV30" s="33"/>
      <c r="BEW30" s="33"/>
      <c r="BEX30" s="33"/>
      <c r="BEY30" s="33"/>
      <c r="BEZ30" s="32"/>
      <c r="BFA30" s="37"/>
      <c r="BFB30" s="33"/>
      <c r="BFC30" s="33"/>
      <c r="BFD30" s="15"/>
      <c r="BFE30" s="15"/>
      <c r="BFF30" s="32"/>
      <c r="BFG30" s="32"/>
      <c r="BFH30" s="33"/>
      <c r="BFI30" s="33"/>
      <c r="BFJ30" s="32"/>
      <c r="BFK30" s="34"/>
      <c r="BFL30" s="35"/>
      <c r="BFM30" s="36"/>
      <c r="BFN30" s="35"/>
      <c r="BFO30" s="33"/>
      <c r="BFP30" s="33"/>
      <c r="BFQ30" s="33"/>
      <c r="BFR30" s="33"/>
      <c r="BFS30" s="33"/>
      <c r="BFT30" s="33"/>
      <c r="BFU30" s="32"/>
      <c r="BFV30" s="37"/>
      <c r="BFW30" s="33"/>
      <c r="BFX30" s="33"/>
      <c r="BFY30" s="15"/>
      <c r="BFZ30" s="15"/>
      <c r="BGA30" s="32"/>
      <c r="BGB30" s="32"/>
      <c r="BGC30" s="33"/>
      <c r="BGD30" s="33"/>
      <c r="BGE30" s="32"/>
      <c r="BGF30" s="34"/>
      <c r="BGG30" s="35"/>
      <c r="BGH30" s="36"/>
      <c r="BGI30" s="35"/>
      <c r="BGJ30" s="33"/>
      <c r="BGK30" s="33"/>
      <c r="BGL30" s="33"/>
      <c r="BGM30" s="33"/>
      <c r="BGN30" s="33"/>
      <c r="BGO30" s="33"/>
      <c r="BGP30" s="32"/>
      <c r="BGQ30" s="37"/>
      <c r="BGR30" s="33"/>
      <c r="BGS30" s="33"/>
      <c r="BGT30" s="15"/>
      <c r="BGU30" s="15"/>
      <c r="BGV30" s="32"/>
      <c r="BGW30" s="32"/>
      <c r="BGX30" s="33"/>
      <c r="BGY30" s="33"/>
      <c r="BGZ30" s="32"/>
      <c r="BHA30" s="34"/>
      <c r="BHB30" s="35"/>
      <c r="BHC30" s="36"/>
      <c r="BHD30" s="35"/>
      <c r="BHE30" s="33"/>
      <c r="BHF30" s="33"/>
      <c r="BHG30" s="33"/>
      <c r="BHH30" s="33"/>
      <c r="BHI30" s="33"/>
      <c r="BHJ30" s="33"/>
      <c r="BHK30" s="32"/>
      <c r="BHL30" s="37"/>
      <c r="BHM30" s="33"/>
      <c r="BHN30" s="33"/>
      <c r="BHO30" s="15"/>
      <c r="BHP30" s="15"/>
      <c r="BHQ30" s="32"/>
      <c r="BHR30" s="32"/>
      <c r="BHS30" s="33"/>
      <c r="BHT30" s="33"/>
      <c r="BHU30" s="32"/>
      <c r="BHV30" s="34"/>
      <c r="BHW30" s="35"/>
      <c r="BHX30" s="36"/>
      <c r="BHY30" s="35"/>
      <c r="BHZ30" s="33"/>
      <c r="BIA30" s="33"/>
      <c r="BIB30" s="33"/>
      <c r="BIC30" s="33"/>
      <c r="BID30" s="33"/>
      <c r="BIE30" s="33"/>
      <c r="BIF30" s="32"/>
      <c r="BIG30" s="37"/>
      <c r="BIH30" s="33"/>
      <c r="BII30" s="33"/>
      <c r="BIJ30" s="15"/>
      <c r="BIK30" s="15"/>
      <c r="BIL30" s="32"/>
      <c r="BIM30" s="32"/>
      <c r="BIN30" s="33"/>
      <c r="BIO30" s="33"/>
      <c r="BIP30" s="32"/>
      <c r="BIQ30" s="34"/>
      <c r="BIR30" s="35"/>
      <c r="BIS30" s="36"/>
      <c r="BIT30" s="35"/>
      <c r="BIU30" s="33"/>
      <c r="BIV30" s="33"/>
      <c r="BIW30" s="33"/>
      <c r="BIX30" s="33"/>
      <c r="BIY30" s="33"/>
      <c r="BIZ30" s="33"/>
      <c r="BJA30" s="32"/>
      <c r="BJB30" s="37"/>
      <c r="BJC30" s="33"/>
      <c r="BJD30" s="33"/>
      <c r="BJE30" s="15"/>
      <c r="BJF30" s="15"/>
      <c r="BJG30" s="32"/>
      <c r="BJH30" s="32"/>
      <c r="BJI30" s="33"/>
      <c r="BJJ30" s="33"/>
      <c r="BJK30" s="32"/>
      <c r="BJL30" s="34"/>
      <c r="BJM30" s="35"/>
      <c r="BJN30" s="36"/>
      <c r="BJO30" s="35"/>
      <c r="BJP30" s="33"/>
      <c r="BJQ30" s="33"/>
      <c r="BJR30" s="33"/>
      <c r="BJS30" s="33"/>
      <c r="BJT30" s="33"/>
      <c r="BJU30" s="33"/>
      <c r="BJV30" s="32"/>
      <c r="BJW30" s="37"/>
      <c r="BJX30" s="33"/>
      <c r="BJY30" s="33"/>
      <c r="BJZ30" s="15"/>
      <c r="BKA30" s="15"/>
      <c r="BKB30" s="32"/>
      <c r="BKC30" s="32"/>
      <c r="BKD30" s="33"/>
      <c r="BKE30" s="33"/>
      <c r="BKF30" s="32"/>
      <c r="BKG30" s="34"/>
      <c r="BKH30" s="35"/>
      <c r="BKI30" s="36"/>
      <c r="BKJ30" s="35"/>
      <c r="BKK30" s="33"/>
      <c r="BKL30" s="33"/>
      <c r="BKM30" s="33"/>
      <c r="BKN30" s="33"/>
      <c r="BKO30" s="33"/>
      <c r="BKP30" s="33"/>
      <c r="BKQ30" s="32"/>
      <c r="BKR30" s="37"/>
      <c r="BKS30" s="33"/>
      <c r="BKT30" s="33"/>
      <c r="BKU30" s="15"/>
      <c r="BKV30" s="15"/>
      <c r="BKW30" s="32"/>
      <c r="BKX30" s="32"/>
      <c r="BKY30" s="33"/>
      <c r="BKZ30" s="33"/>
      <c r="BLA30" s="32"/>
      <c r="BLB30" s="34"/>
      <c r="BLC30" s="35"/>
      <c r="BLD30" s="36"/>
      <c r="BLE30" s="35"/>
      <c r="BLF30" s="33"/>
      <c r="BLG30" s="33"/>
      <c r="BLH30" s="33"/>
      <c r="BLI30" s="33"/>
      <c r="BLJ30" s="33"/>
      <c r="BLK30" s="33"/>
      <c r="BLL30" s="32"/>
      <c r="BLM30" s="37"/>
      <c r="BLN30" s="33"/>
      <c r="BLO30" s="33"/>
      <c r="BLP30" s="15"/>
      <c r="BLQ30" s="15"/>
      <c r="BLR30" s="32"/>
      <c r="BLS30" s="32"/>
      <c r="BLT30" s="33"/>
      <c r="BLU30" s="33"/>
      <c r="BLV30" s="32"/>
      <c r="BLW30" s="34"/>
      <c r="BLX30" s="35"/>
      <c r="BLY30" s="36"/>
      <c r="BLZ30" s="35"/>
      <c r="BMA30" s="33"/>
      <c r="BMB30" s="33"/>
      <c r="BMC30" s="33"/>
      <c r="BMD30" s="33"/>
      <c r="BME30" s="33"/>
      <c r="BMF30" s="33"/>
      <c r="BMG30" s="32"/>
      <c r="BMH30" s="37"/>
      <c r="BMI30" s="33"/>
      <c r="BMJ30" s="33"/>
      <c r="BMK30" s="15"/>
      <c r="BML30" s="15"/>
      <c r="BMM30" s="32"/>
      <c r="BMN30" s="32"/>
      <c r="BMO30" s="33"/>
      <c r="BMP30" s="33"/>
      <c r="BMQ30" s="32"/>
      <c r="BMR30" s="34"/>
      <c r="BMS30" s="35"/>
      <c r="BMT30" s="36"/>
      <c r="BMU30" s="35"/>
      <c r="BMV30" s="33"/>
      <c r="BMW30" s="33"/>
      <c r="BMX30" s="33"/>
      <c r="BMY30" s="33"/>
      <c r="BMZ30" s="33"/>
      <c r="BNA30" s="33"/>
      <c r="BNB30" s="32"/>
      <c r="BNC30" s="37"/>
      <c r="BND30" s="33"/>
      <c r="BNE30" s="33"/>
      <c r="BNF30" s="15"/>
      <c r="BNG30" s="15"/>
      <c r="BNH30" s="32"/>
      <c r="BNI30" s="32"/>
      <c r="BNJ30" s="33"/>
      <c r="BNK30" s="33"/>
      <c r="BNL30" s="32"/>
      <c r="BNM30" s="34"/>
      <c r="BNN30" s="35"/>
      <c r="BNO30" s="36"/>
      <c r="BNP30" s="35"/>
      <c r="BNQ30" s="33"/>
      <c r="BNR30" s="33"/>
      <c r="BNS30" s="33"/>
      <c r="BNT30" s="33"/>
      <c r="BNU30" s="33"/>
      <c r="BNV30" s="33"/>
      <c r="BNW30" s="32"/>
      <c r="BNX30" s="37"/>
      <c r="BNY30" s="33"/>
      <c r="BNZ30" s="33"/>
      <c r="BOA30" s="15"/>
      <c r="BOB30" s="15"/>
      <c r="BOC30" s="32"/>
      <c r="BOD30" s="32"/>
      <c r="BOE30" s="33"/>
      <c r="BOF30" s="33"/>
      <c r="BOG30" s="32"/>
      <c r="BOH30" s="34"/>
      <c r="BOI30" s="35"/>
      <c r="BOJ30" s="36"/>
      <c r="BOK30" s="35"/>
      <c r="BOL30" s="33"/>
      <c r="BOM30" s="33"/>
      <c r="BON30" s="33"/>
      <c r="BOO30" s="33"/>
      <c r="BOP30" s="33"/>
      <c r="BOQ30" s="33"/>
      <c r="BOR30" s="32"/>
      <c r="BOS30" s="37"/>
      <c r="BOT30" s="33"/>
      <c r="BOU30" s="33"/>
      <c r="BOV30" s="15"/>
      <c r="BOW30" s="15"/>
      <c r="BOX30" s="32"/>
      <c r="BOY30" s="32"/>
      <c r="BOZ30" s="33"/>
      <c r="BPA30" s="33"/>
      <c r="BPB30" s="32"/>
      <c r="BPC30" s="34"/>
      <c r="BPD30" s="35"/>
      <c r="BPE30" s="36"/>
      <c r="BPF30" s="35"/>
      <c r="BPG30" s="33"/>
      <c r="BPH30" s="33"/>
      <c r="BPI30" s="33"/>
      <c r="BPJ30" s="33"/>
      <c r="BPK30" s="33"/>
      <c r="BPL30" s="33"/>
      <c r="BPM30" s="32"/>
      <c r="BPN30" s="37"/>
      <c r="BPO30" s="33"/>
      <c r="BPP30" s="33"/>
      <c r="BPQ30" s="15"/>
      <c r="BPR30" s="15"/>
      <c r="BPS30" s="32"/>
      <c r="BPT30" s="32"/>
      <c r="BPU30" s="33"/>
      <c r="BPV30" s="33"/>
      <c r="BPW30" s="32"/>
      <c r="BPX30" s="34"/>
      <c r="BPY30" s="35"/>
      <c r="BPZ30" s="36"/>
      <c r="BQA30" s="35"/>
      <c r="BQB30" s="33"/>
      <c r="BQC30" s="33"/>
      <c r="BQD30" s="33"/>
      <c r="BQE30" s="33"/>
      <c r="BQF30" s="33"/>
      <c r="BQG30" s="33"/>
      <c r="BQH30" s="32"/>
      <c r="BQI30" s="37"/>
      <c r="BQJ30" s="33"/>
      <c r="BQK30" s="33"/>
      <c r="BQL30" s="15"/>
      <c r="BQM30" s="15"/>
      <c r="BQN30" s="32"/>
      <c r="BQO30" s="32"/>
      <c r="BQP30" s="33"/>
      <c r="BQQ30" s="33"/>
      <c r="BQR30" s="32"/>
      <c r="BQS30" s="34"/>
      <c r="BQT30" s="35"/>
      <c r="BQU30" s="36"/>
      <c r="BQV30" s="35"/>
      <c r="BQW30" s="33"/>
      <c r="BQX30" s="33"/>
      <c r="BQY30" s="33"/>
      <c r="BQZ30" s="33"/>
      <c r="BRA30" s="33"/>
      <c r="BRB30" s="33"/>
      <c r="BRC30" s="32"/>
      <c r="BRD30" s="37"/>
      <c r="BRE30" s="33"/>
      <c r="BRF30" s="33"/>
      <c r="BRG30" s="15"/>
      <c r="BRH30" s="15"/>
      <c r="BRI30" s="32"/>
      <c r="BRJ30" s="32"/>
      <c r="BRK30" s="33"/>
      <c r="BRL30" s="33"/>
      <c r="BRM30" s="32"/>
      <c r="BRN30" s="34"/>
      <c r="BRO30" s="35"/>
      <c r="BRP30" s="36"/>
      <c r="BRQ30" s="35"/>
      <c r="BRR30" s="33"/>
      <c r="BRS30" s="33"/>
      <c r="BRT30" s="33"/>
      <c r="BRU30" s="33"/>
      <c r="BRV30" s="33"/>
      <c r="BRW30" s="33"/>
      <c r="BRX30" s="32"/>
      <c r="BRY30" s="37"/>
      <c r="BRZ30" s="33"/>
      <c r="BSA30" s="33"/>
      <c r="BSB30" s="15"/>
      <c r="BSC30" s="15"/>
      <c r="BSD30" s="32"/>
      <c r="BSE30" s="32"/>
      <c r="BSF30" s="33"/>
      <c r="BSG30" s="33"/>
      <c r="BSH30" s="32"/>
      <c r="BSI30" s="34"/>
      <c r="BSJ30" s="35"/>
      <c r="BSK30" s="36"/>
      <c r="BSL30" s="35"/>
      <c r="BSM30" s="33"/>
      <c r="BSN30" s="33"/>
      <c r="BSO30" s="33"/>
      <c r="BSP30" s="33"/>
      <c r="BSQ30" s="33"/>
      <c r="BSR30" s="33"/>
      <c r="BSS30" s="32"/>
      <c r="BST30" s="37"/>
      <c r="BSU30" s="33"/>
      <c r="BSV30" s="33"/>
      <c r="BSW30" s="15"/>
      <c r="BSX30" s="15"/>
      <c r="BSY30" s="32"/>
      <c r="BSZ30" s="32"/>
      <c r="BTA30" s="33"/>
      <c r="BTB30" s="33"/>
      <c r="BTC30" s="32"/>
      <c r="BTD30" s="34"/>
      <c r="BTE30" s="35"/>
      <c r="BTF30" s="36"/>
      <c r="BTG30" s="35"/>
      <c r="BTH30" s="33"/>
      <c r="BTI30" s="33"/>
      <c r="BTJ30" s="33"/>
      <c r="BTK30" s="33"/>
      <c r="BTL30" s="33"/>
      <c r="BTM30" s="33"/>
      <c r="BTN30" s="32"/>
      <c r="BTO30" s="37"/>
      <c r="BTP30" s="33"/>
      <c r="BTQ30" s="33"/>
      <c r="BTR30" s="15"/>
      <c r="BTS30" s="15"/>
      <c r="BTT30" s="32"/>
      <c r="BTU30" s="32"/>
      <c r="BTV30" s="33"/>
      <c r="BTW30" s="33"/>
      <c r="BTX30" s="32"/>
      <c r="BTY30" s="34"/>
      <c r="BTZ30" s="35"/>
      <c r="BUA30" s="36"/>
      <c r="BUB30" s="35"/>
      <c r="BUC30" s="33"/>
      <c r="BUD30" s="33"/>
      <c r="BUE30" s="33"/>
      <c r="BUF30" s="33"/>
      <c r="BUG30" s="33"/>
      <c r="BUH30" s="33"/>
      <c r="BUI30" s="32"/>
      <c r="BUJ30" s="37"/>
      <c r="BUK30" s="33"/>
      <c r="BUL30" s="33"/>
      <c r="BUM30" s="15"/>
      <c r="BUN30" s="15"/>
      <c r="BUO30" s="32"/>
      <c r="BUP30" s="32"/>
      <c r="BUQ30" s="33"/>
      <c r="BUR30" s="33"/>
      <c r="BUS30" s="32"/>
      <c r="BUT30" s="34"/>
      <c r="BUU30" s="35"/>
      <c r="BUV30" s="36"/>
      <c r="BUW30" s="35"/>
      <c r="BUX30" s="33"/>
      <c r="BUY30" s="33"/>
      <c r="BUZ30" s="33"/>
      <c r="BVA30" s="33"/>
      <c r="BVB30" s="33"/>
      <c r="BVC30" s="33"/>
      <c r="BVD30" s="32"/>
      <c r="BVE30" s="37"/>
      <c r="BVF30" s="33"/>
      <c r="BVG30" s="33"/>
      <c r="BVH30" s="15"/>
      <c r="BVI30" s="15"/>
      <c r="BVJ30" s="32"/>
      <c r="BVK30" s="32"/>
      <c r="BVL30" s="33"/>
      <c r="BVM30" s="33"/>
      <c r="BVN30" s="32"/>
      <c r="BVO30" s="34"/>
      <c r="BVP30" s="35"/>
      <c r="BVQ30" s="36"/>
      <c r="BVR30" s="35"/>
      <c r="BVS30" s="33"/>
      <c r="BVT30" s="33"/>
      <c r="BVU30" s="33"/>
      <c r="BVV30" s="33"/>
      <c r="BVW30" s="33"/>
      <c r="BVX30" s="33"/>
      <c r="BVY30" s="32"/>
      <c r="BVZ30" s="37"/>
      <c r="BWA30" s="33"/>
      <c r="BWB30" s="33"/>
      <c r="BWC30" s="15"/>
      <c r="BWD30" s="15"/>
      <c r="BWE30" s="32"/>
      <c r="BWF30" s="32"/>
      <c r="BWG30" s="33"/>
      <c r="BWH30" s="33"/>
      <c r="BWI30" s="32"/>
      <c r="BWJ30" s="34"/>
      <c r="BWK30" s="35"/>
      <c r="BWL30" s="36"/>
      <c r="BWM30" s="35"/>
      <c r="BWN30" s="33"/>
      <c r="BWO30" s="33"/>
      <c r="BWP30" s="33"/>
      <c r="BWQ30" s="33"/>
      <c r="BWR30" s="33"/>
      <c r="BWS30" s="33"/>
      <c r="BWT30" s="32"/>
      <c r="BWU30" s="37"/>
      <c r="BWV30" s="33"/>
      <c r="BWW30" s="33"/>
      <c r="BWX30" s="15"/>
      <c r="BWY30" s="15"/>
      <c r="BWZ30" s="32"/>
      <c r="BXA30" s="32"/>
      <c r="BXB30" s="33"/>
      <c r="BXC30" s="33"/>
      <c r="BXD30" s="32"/>
      <c r="BXE30" s="34"/>
      <c r="BXF30" s="35"/>
      <c r="BXG30" s="36"/>
      <c r="BXH30" s="35"/>
      <c r="BXI30" s="33"/>
      <c r="BXJ30" s="33"/>
      <c r="BXK30" s="33"/>
      <c r="BXL30" s="33"/>
      <c r="BXM30" s="33"/>
      <c r="BXN30" s="33"/>
      <c r="BXO30" s="32"/>
      <c r="BXP30" s="37"/>
      <c r="BXQ30" s="33"/>
      <c r="BXR30" s="33"/>
      <c r="BXS30" s="15"/>
      <c r="BXT30" s="15"/>
      <c r="BXU30" s="32"/>
      <c r="BXV30" s="32"/>
      <c r="BXW30" s="33"/>
      <c r="BXX30" s="33"/>
      <c r="BXY30" s="32"/>
      <c r="BXZ30" s="34"/>
      <c r="BYA30" s="35"/>
      <c r="BYB30" s="36"/>
      <c r="BYC30" s="35"/>
      <c r="BYD30" s="33"/>
      <c r="BYE30" s="33"/>
      <c r="BYF30" s="33"/>
      <c r="BYG30" s="33"/>
      <c r="BYH30" s="33"/>
      <c r="BYI30" s="33"/>
      <c r="BYJ30" s="32"/>
      <c r="BYK30" s="37"/>
      <c r="BYL30" s="33"/>
      <c r="BYM30" s="33"/>
      <c r="BYN30" s="15"/>
      <c r="BYO30" s="15"/>
      <c r="BYP30" s="32"/>
      <c r="BYQ30" s="32"/>
      <c r="BYR30" s="33"/>
      <c r="BYS30" s="33"/>
      <c r="BYT30" s="32"/>
      <c r="BYU30" s="34"/>
      <c r="BYV30" s="35"/>
      <c r="BYW30" s="36"/>
      <c r="BYX30" s="35"/>
      <c r="BYY30" s="33"/>
      <c r="BYZ30" s="33"/>
      <c r="BZA30" s="33"/>
      <c r="BZB30" s="33"/>
      <c r="BZC30" s="33"/>
      <c r="BZD30" s="33"/>
      <c r="BZE30" s="32"/>
      <c r="BZF30" s="37"/>
      <c r="BZG30" s="33"/>
      <c r="BZH30" s="33"/>
      <c r="BZI30" s="15"/>
      <c r="BZJ30" s="15"/>
      <c r="BZK30" s="32"/>
      <c r="BZL30" s="32"/>
      <c r="BZM30" s="33"/>
      <c r="BZN30" s="33"/>
      <c r="BZO30" s="32"/>
      <c r="BZP30" s="34"/>
      <c r="BZQ30" s="35"/>
      <c r="BZR30" s="36"/>
      <c r="BZS30" s="35"/>
      <c r="BZT30" s="33"/>
      <c r="BZU30" s="33"/>
      <c r="BZV30" s="33"/>
      <c r="BZW30" s="33"/>
      <c r="BZX30" s="33"/>
      <c r="BZY30" s="33"/>
      <c r="BZZ30" s="32"/>
      <c r="CAA30" s="37"/>
      <c r="CAB30" s="33"/>
      <c r="CAC30" s="33"/>
      <c r="CAD30" s="15"/>
      <c r="CAE30" s="15"/>
      <c r="CAF30" s="32"/>
      <c r="CAG30" s="32"/>
      <c r="CAH30" s="33"/>
      <c r="CAI30" s="33"/>
      <c r="CAJ30" s="32"/>
      <c r="CAK30" s="34"/>
      <c r="CAL30" s="35"/>
      <c r="CAM30" s="36"/>
      <c r="CAN30" s="35"/>
      <c r="CAO30" s="33"/>
      <c r="CAP30" s="33"/>
      <c r="CAQ30" s="33"/>
      <c r="CAR30" s="33"/>
      <c r="CAS30" s="33"/>
      <c r="CAT30" s="33"/>
      <c r="CAU30" s="32"/>
      <c r="CAV30" s="37"/>
      <c r="CAW30" s="33"/>
      <c r="CAX30" s="33"/>
      <c r="CAY30" s="15"/>
      <c r="CAZ30" s="15"/>
      <c r="CBA30" s="32"/>
      <c r="CBB30" s="32"/>
      <c r="CBC30" s="33"/>
      <c r="CBD30" s="33"/>
      <c r="CBE30" s="32"/>
      <c r="CBF30" s="34"/>
      <c r="CBG30" s="35"/>
      <c r="CBH30" s="36"/>
      <c r="CBI30" s="35"/>
      <c r="CBJ30" s="33"/>
      <c r="CBK30" s="33"/>
      <c r="CBL30" s="33"/>
      <c r="CBM30" s="33"/>
      <c r="CBN30" s="33"/>
      <c r="CBO30" s="33"/>
      <c r="CBP30" s="32"/>
      <c r="CBQ30" s="37"/>
      <c r="CBR30" s="33"/>
      <c r="CBS30" s="33"/>
      <c r="CBT30" s="15"/>
      <c r="CBU30" s="15"/>
      <c r="CBV30" s="32"/>
      <c r="CBW30" s="32"/>
      <c r="CBX30" s="33"/>
      <c r="CBY30" s="33"/>
      <c r="CBZ30" s="32"/>
      <c r="CCA30" s="34"/>
      <c r="CCB30" s="35"/>
      <c r="CCC30" s="36"/>
      <c r="CCD30" s="35"/>
      <c r="CCE30" s="33"/>
      <c r="CCF30" s="33"/>
      <c r="CCG30" s="33"/>
      <c r="CCH30" s="33"/>
      <c r="CCI30" s="33"/>
      <c r="CCJ30" s="33"/>
      <c r="CCK30" s="32"/>
      <c r="CCL30" s="37"/>
      <c r="CCM30" s="33"/>
      <c r="CCN30" s="33"/>
      <c r="CCO30" s="15"/>
      <c r="CCP30" s="15"/>
      <c r="CCQ30" s="32"/>
      <c r="CCR30" s="32"/>
      <c r="CCS30" s="33"/>
      <c r="CCT30" s="33"/>
      <c r="CCU30" s="32"/>
      <c r="CCV30" s="34"/>
      <c r="CCW30" s="35"/>
      <c r="CCX30" s="36"/>
      <c r="CCY30" s="35"/>
      <c r="CCZ30" s="33"/>
      <c r="CDA30" s="33"/>
      <c r="CDB30" s="33"/>
      <c r="CDC30" s="33"/>
      <c r="CDD30" s="33"/>
      <c r="CDE30" s="33"/>
      <c r="CDF30" s="32"/>
      <c r="CDG30" s="37"/>
      <c r="CDH30" s="33"/>
      <c r="CDI30" s="33"/>
      <c r="CDJ30" s="15"/>
      <c r="CDK30" s="15"/>
      <c r="CDL30" s="32"/>
      <c r="CDM30" s="32"/>
      <c r="CDN30" s="33"/>
      <c r="CDO30" s="33"/>
      <c r="CDP30" s="32"/>
      <c r="CDQ30" s="34"/>
      <c r="CDR30" s="35"/>
      <c r="CDS30" s="36"/>
      <c r="CDT30" s="35"/>
      <c r="CDU30" s="33"/>
      <c r="CDV30" s="33"/>
      <c r="CDW30" s="33"/>
      <c r="CDX30" s="33"/>
      <c r="CDY30" s="33"/>
      <c r="CDZ30" s="33"/>
      <c r="CEA30" s="32"/>
      <c r="CEB30" s="37"/>
      <c r="CEC30" s="33"/>
      <c r="CED30" s="33"/>
      <c r="CEE30" s="15"/>
      <c r="CEF30" s="15"/>
      <c r="CEG30" s="32"/>
      <c r="CEH30" s="32"/>
      <c r="CEI30" s="33"/>
      <c r="CEJ30" s="33"/>
      <c r="CEK30" s="32"/>
      <c r="CEL30" s="34"/>
      <c r="CEM30" s="35"/>
      <c r="CEN30" s="36"/>
      <c r="CEO30" s="35"/>
      <c r="CEP30" s="33"/>
      <c r="CEQ30" s="33"/>
      <c r="CER30" s="33"/>
      <c r="CES30" s="33"/>
      <c r="CET30" s="33"/>
      <c r="CEU30" s="33"/>
      <c r="CEV30" s="32"/>
      <c r="CEW30" s="37"/>
      <c r="CEX30" s="33"/>
      <c r="CEY30" s="33"/>
      <c r="CEZ30" s="15"/>
      <c r="CFA30" s="15"/>
      <c r="CFB30" s="32"/>
      <c r="CFC30" s="32"/>
      <c r="CFD30" s="33"/>
      <c r="CFE30" s="33"/>
      <c r="CFF30" s="32"/>
      <c r="CFG30" s="34"/>
      <c r="CFH30" s="35"/>
      <c r="CFI30" s="36"/>
      <c r="CFJ30" s="35"/>
      <c r="CFK30" s="33"/>
      <c r="CFL30" s="33"/>
      <c r="CFM30" s="33"/>
      <c r="CFN30" s="33"/>
      <c r="CFO30" s="33"/>
      <c r="CFP30" s="33"/>
      <c r="CFQ30" s="32"/>
      <c r="CFR30" s="37"/>
      <c r="CFS30" s="33"/>
      <c r="CFT30" s="33"/>
      <c r="CFU30" s="15"/>
      <c r="CFV30" s="15"/>
      <c r="CFW30" s="32"/>
      <c r="CFX30" s="32"/>
      <c r="CFY30" s="33"/>
      <c r="CFZ30" s="33"/>
      <c r="CGA30" s="32"/>
      <c r="CGB30" s="34"/>
      <c r="CGC30" s="35"/>
      <c r="CGD30" s="36"/>
      <c r="CGE30" s="35"/>
      <c r="CGF30" s="33"/>
      <c r="CGG30" s="33"/>
      <c r="CGH30" s="33"/>
      <c r="CGI30" s="33"/>
      <c r="CGJ30" s="33"/>
      <c r="CGK30" s="33"/>
      <c r="CGL30" s="32"/>
      <c r="CGM30" s="37"/>
      <c r="CGN30" s="33"/>
      <c r="CGO30" s="33"/>
      <c r="CGP30" s="15"/>
      <c r="CGQ30" s="15"/>
      <c r="CGR30" s="32"/>
      <c r="CGS30" s="32"/>
      <c r="CGT30" s="33"/>
      <c r="CGU30" s="33"/>
      <c r="CGV30" s="32"/>
      <c r="CGW30" s="34"/>
      <c r="CGX30" s="35"/>
      <c r="CGY30" s="36"/>
      <c r="CGZ30" s="35"/>
      <c r="CHA30" s="33"/>
      <c r="CHB30" s="33"/>
      <c r="CHC30" s="33"/>
      <c r="CHD30" s="33"/>
      <c r="CHE30" s="33"/>
      <c r="CHF30" s="33"/>
      <c r="CHG30" s="32"/>
      <c r="CHH30" s="37"/>
      <c r="CHI30" s="33"/>
      <c r="CHJ30" s="33"/>
      <c r="CHK30" s="15"/>
      <c r="CHL30" s="15"/>
      <c r="CHM30" s="32"/>
      <c r="CHN30" s="32"/>
      <c r="CHO30" s="33"/>
      <c r="CHP30" s="33"/>
      <c r="CHQ30" s="32"/>
      <c r="CHR30" s="34"/>
      <c r="CHS30" s="35"/>
      <c r="CHT30" s="36"/>
      <c r="CHU30" s="35"/>
      <c r="CHV30" s="33"/>
      <c r="CHW30" s="33"/>
      <c r="CHX30" s="33"/>
      <c r="CHY30" s="33"/>
      <c r="CHZ30" s="33"/>
      <c r="CIA30" s="33"/>
      <c r="CIB30" s="32"/>
      <c r="CIC30" s="37"/>
      <c r="CID30" s="33"/>
      <c r="CIE30" s="33"/>
      <c r="CIF30" s="15"/>
      <c r="CIG30" s="15"/>
      <c r="CIH30" s="32"/>
      <c r="CII30" s="32"/>
      <c r="CIJ30" s="33"/>
      <c r="CIK30" s="33"/>
      <c r="CIL30" s="32"/>
      <c r="CIM30" s="34"/>
      <c r="CIN30" s="35"/>
      <c r="CIO30" s="36"/>
      <c r="CIP30" s="35"/>
      <c r="CIQ30" s="33"/>
      <c r="CIR30" s="33"/>
      <c r="CIS30" s="33"/>
      <c r="CIT30" s="33"/>
      <c r="CIU30" s="33"/>
      <c r="CIV30" s="33"/>
      <c r="CIW30" s="32"/>
      <c r="CIX30" s="37"/>
      <c r="CIY30" s="33"/>
      <c r="CIZ30" s="33"/>
      <c r="CJA30" s="15"/>
      <c r="CJB30" s="15"/>
      <c r="CJC30" s="32"/>
      <c r="CJD30" s="32"/>
      <c r="CJE30" s="33"/>
      <c r="CJF30" s="33"/>
      <c r="CJG30" s="32"/>
      <c r="CJH30" s="34"/>
      <c r="CJI30" s="35"/>
      <c r="CJJ30" s="36"/>
      <c r="CJK30" s="35"/>
      <c r="CJL30" s="33"/>
      <c r="CJM30" s="33"/>
      <c r="CJN30" s="33"/>
      <c r="CJO30" s="33"/>
      <c r="CJP30" s="33"/>
      <c r="CJQ30" s="33"/>
      <c r="CJR30" s="32"/>
      <c r="CJS30" s="37"/>
      <c r="CJT30" s="33"/>
      <c r="CJU30" s="33"/>
      <c r="CJV30" s="15"/>
      <c r="CJW30" s="15"/>
      <c r="CJX30" s="32"/>
      <c r="CJY30" s="32"/>
      <c r="CJZ30" s="33"/>
      <c r="CKA30" s="33"/>
      <c r="CKB30" s="32"/>
      <c r="CKC30" s="34"/>
      <c r="CKD30" s="35"/>
      <c r="CKE30" s="36"/>
      <c r="CKF30" s="35"/>
      <c r="CKG30" s="33"/>
      <c r="CKH30" s="33"/>
      <c r="CKI30" s="33"/>
      <c r="CKJ30" s="33"/>
      <c r="CKK30" s="33"/>
      <c r="CKL30" s="33"/>
      <c r="CKM30" s="32"/>
      <c r="CKN30" s="37"/>
      <c r="CKO30" s="33"/>
      <c r="CKP30" s="33"/>
      <c r="CKQ30" s="15"/>
      <c r="CKR30" s="15"/>
      <c r="CKS30" s="32"/>
      <c r="CKT30" s="32"/>
      <c r="CKU30" s="33"/>
      <c r="CKV30" s="33"/>
      <c r="CKW30" s="32"/>
      <c r="CKX30" s="34"/>
      <c r="CKY30" s="35"/>
      <c r="CKZ30" s="36"/>
      <c r="CLA30" s="35"/>
      <c r="CLB30" s="33"/>
      <c r="CLC30" s="33"/>
      <c r="CLD30" s="33"/>
      <c r="CLE30" s="33"/>
      <c r="CLF30" s="33"/>
      <c r="CLG30" s="33"/>
      <c r="CLH30" s="32"/>
      <c r="CLI30" s="37"/>
      <c r="CLJ30" s="33"/>
      <c r="CLK30" s="33"/>
      <c r="CLL30" s="15"/>
      <c r="CLM30" s="15"/>
      <c r="CLN30" s="32"/>
      <c r="CLO30" s="32"/>
      <c r="CLP30" s="33"/>
      <c r="CLQ30" s="33"/>
      <c r="CLR30" s="32"/>
      <c r="CLS30" s="34"/>
      <c r="CLT30" s="35"/>
      <c r="CLU30" s="36"/>
      <c r="CLV30" s="35"/>
      <c r="CLW30" s="33"/>
      <c r="CLX30" s="33"/>
      <c r="CLY30" s="33"/>
      <c r="CLZ30" s="33"/>
      <c r="CMA30" s="33"/>
      <c r="CMB30" s="33"/>
      <c r="CMC30" s="32"/>
      <c r="CMD30" s="37"/>
      <c r="CME30" s="33"/>
      <c r="CMF30" s="33"/>
      <c r="CMG30" s="15"/>
      <c r="CMH30" s="15"/>
      <c r="CMI30" s="32"/>
      <c r="CMJ30" s="32"/>
      <c r="CMK30" s="33"/>
      <c r="CML30" s="33"/>
      <c r="CMM30" s="32"/>
      <c r="CMN30" s="34"/>
      <c r="CMO30" s="35"/>
      <c r="CMP30" s="36"/>
      <c r="CMQ30" s="35"/>
      <c r="CMR30" s="33"/>
      <c r="CMS30" s="33"/>
      <c r="CMT30" s="33"/>
      <c r="CMU30" s="33"/>
      <c r="CMV30" s="33"/>
      <c r="CMW30" s="33"/>
      <c r="CMX30" s="32"/>
      <c r="CMY30" s="37"/>
      <c r="CMZ30" s="33"/>
      <c r="CNA30" s="33"/>
      <c r="CNB30" s="15"/>
      <c r="CNC30" s="15"/>
      <c r="CND30" s="32"/>
      <c r="CNE30" s="32"/>
      <c r="CNF30" s="33"/>
      <c r="CNG30" s="33"/>
      <c r="CNH30" s="32"/>
      <c r="CNI30" s="34"/>
      <c r="CNJ30" s="35"/>
      <c r="CNK30" s="36"/>
      <c r="CNL30" s="35"/>
      <c r="CNM30" s="33"/>
      <c r="CNN30" s="33"/>
      <c r="CNO30" s="33"/>
      <c r="CNP30" s="33"/>
      <c r="CNQ30" s="33"/>
      <c r="CNR30" s="33"/>
      <c r="CNS30" s="32"/>
      <c r="CNT30" s="37"/>
      <c r="CNU30" s="33"/>
      <c r="CNV30" s="33"/>
      <c r="CNW30" s="15"/>
      <c r="CNX30" s="15"/>
      <c r="CNY30" s="32"/>
      <c r="CNZ30" s="32"/>
      <c r="COA30" s="33"/>
      <c r="COB30" s="33"/>
      <c r="COC30" s="32"/>
      <c r="COD30" s="34"/>
      <c r="COE30" s="35"/>
      <c r="COF30" s="36"/>
      <c r="COG30" s="35"/>
      <c r="COH30" s="33"/>
      <c r="COI30" s="33"/>
      <c r="COJ30" s="33"/>
      <c r="COK30" s="33"/>
      <c r="COL30" s="33"/>
      <c r="COM30" s="33"/>
      <c r="CON30" s="32"/>
      <c r="COO30" s="37"/>
      <c r="COP30" s="33"/>
      <c r="COQ30" s="33"/>
      <c r="COR30" s="15"/>
      <c r="COS30" s="15"/>
      <c r="COT30" s="32"/>
      <c r="COU30" s="32"/>
      <c r="COV30" s="33"/>
      <c r="COW30" s="33"/>
      <c r="COX30" s="32"/>
      <c r="COY30" s="34"/>
      <c r="COZ30" s="35"/>
      <c r="CPA30" s="36"/>
      <c r="CPB30" s="35"/>
      <c r="CPC30" s="33"/>
      <c r="CPD30" s="33"/>
      <c r="CPE30" s="33"/>
      <c r="CPF30" s="33"/>
      <c r="CPG30" s="33"/>
      <c r="CPH30" s="33"/>
      <c r="CPI30" s="32"/>
      <c r="CPJ30" s="37"/>
      <c r="CPK30" s="33"/>
      <c r="CPL30" s="33"/>
      <c r="CPM30" s="15"/>
      <c r="CPN30" s="15"/>
      <c r="CPO30" s="32"/>
      <c r="CPP30" s="32"/>
      <c r="CPQ30" s="33"/>
      <c r="CPR30" s="33"/>
      <c r="CPS30" s="32"/>
      <c r="CPT30" s="34"/>
      <c r="CPU30" s="35"/>
      <c r="CPV30" s="36"/>
      <c r="CPW30" s="35"/>
      <c r="CPX30" s="33"/>
      <c r="CPY30" s="33"/>
      <c r="CPZ30" s="33"/>
      <c r="CQA30" s="33"/>
      <c r="CQB30" s="33"/>
      <c r="CQC30" s="33"/>
      <c r="CQD30" s="32"/>
      <c r="CQE30" s="37"/>
      <c r="CQF30" s="33"/>
      <c r="CQG30" s="33"/>
      <c r="CQH30" s="15"/>
      <c r="CQI30" s="15"/>
      <c r="CQJ30" s="32"/>
      <c r="CQK30" s="32"/>
      <c r="CQL30" s="33"/>
      <c r="CQM30" s="33"/>
      <c r="CQN30" s="32"/>
      <c r="CQO30" s="34"/>
      <c r="CQP30" s="35"/>
      <c r="CQQ30" s="36"/>
      <c r="CQR30" s="35"/>
      <c r="CQS30" s="33"/>
      <c r="CQT30" s="33"/>
      <c r="CQU30" s="33"/>
      <c r="CQV30" s="33"/>
      <c r="CQW30" s="33"/>
      <c r="CQX30" s="33"/>
      <c r="CQY30" s="32"/>
      <c r="CQZ30" s="37"/>
      <c r="CRA30" s="33"/>
      <c r="CRB30" s="33"/>
      <c r="CRC30" s="15"/>
      <c r="CRD30" s="15"/>
      <c r="CRE30" s="32"/>
      <c r="CRF30" s="32"/>
      <c r="CRG30" s="33"/>
      <c r="CRH30" s="33"/>
      <c r="CRI30" s="32"/>
      <c r="CRJ30" s="34"/>
      <c r="CRK30" s="35"/>
      <c r="CRL30" s="36"/>
      <c r="CRM30" s="35"/>
      <c r="CRN30" s="33"/>
      <c r="CRO30" s="33"/>
      <c r="CRP30" s="33"/>
      <c r="CRQ30" s="33"/>
      <c r="CRR30" s="33"/>
      <c r="CRS30" s="33"/>
      <c r="CRT30" s="32"/>
      <c r="CRU30" s="37"/>
      <c r="CRV30" s="33"/>
      <c r="CRW30" s="33"/>
      <c r="CRX30" s="15"/>
      <c r="CRY30" s="15"/>
      <c r="CRZ30" s="32"/>
      <c r="CSA30" s="32"/>
      <c r="CSB30" s="33"/>
      <c r="CSC30" s="33"/>
      <c r="CSD30" s="32"/>
      <c r="CSE30" s="34"/>
      <c r="CSF30" s="35"/>
      <c r="CSG30" s="36"/>
      <c r="CSH30" s="35"/>
      <c r="CSI30" s="33"/>
      <c r="CSJ30" s="33"/>
      <c r="CSK30" s="33"/>
      <c r="CSL30" s="33"/>
      <c r="CSM30" s="33"/>
      <c r="CSN30" s="33"/>
      <c r="CSO30" s="32"/>
      <c r="CSP30" s="37"/>
      <c r="CSQ30" s="33"/>
      <c r="CSR30" s="33"/>
      <c r="CSS30" s="15"/>
      <c r="CST30" s="15"/>
      <c r="CSU30" s="32"/>
      <c r="CSV30" s="32"/>
      <c r="CSW30" s="33"/>
      <c r="CSX30" s="33"/>
      <c r="CSY30" s="32"/>
      <c r="CSZ30" s="34"/>
      <c r="CTA30" s="35"/>
      <c r="CTB30" s="36"/>
      <c r="CTC30" s="35"/>
      <c r="CTD30" s="33"/>
      <c r="CTE30" s="33"/>
      <c r="CTF30" s="33"/>
      <c r="CTG30" s="33"/>
      <c r="CTH30" s="33"/>
      <c r="CTI30" s="33"/>
      <c r="CTJ30" s="32"/>
      <c r="CTK30" s="37"/>
      <c r="CTL30" s="33"/>
      <c r="CTM30" s="33"/>
      <c r="CTN30" s="15"/>
      <c r="CTO30" s="15"/>
      <c r="CTP30" s="32"/>
      <c r="CTQ30" s="32"/>
      <c r="CTR30" s="33"/>
      <c r="CTS30" s="33"/>
      <c r="CTT30" s="32"/>
      <c r="CTU30" s="34"/>
      <c r="CTV30" s="35"/>
      <c r="CTW30" s="36"/>
      <c r="CTX30" s="35"/>
      <c r="CTY30" s="33"/>
      <c r="CTZ30" s="33"/>
      <c r="CUA30" s="33"/>
      <c r="CUB30" s="33"/>
      <c r="CUC30" s="33"/>
      <c r="CUD30" s="33"/>
      <c r="CUE30" s="32"/>
      <c r="CUF30" s="37"/>
      <c r="CUG30" s="33"/>
      <c r="CUH30" s="33"/>
      <c r="CUI30" s="15"/>
      <c r="CUJ30" s="15"/>
      <c r="CUK30" s="32"/>
      <c r="CUL30" s="32"/>
      <c r="CUM30" s="33"/>
      <c r="CUN30" s="33"/>
      <c r="CUO30" s="32"/>
      <c r="CUP30" s="34"/>
      <c r="CUQ30" s="35"/>
      <c r="CUR30" s="36"/>
      <c r="CUS30" s="35"/>
      <c r="CUT30" s="33"/>
      <c r="CUU30" s="33"/>
      <c r="CUV30" s="33"/>
      <c r="CUW30" s="33"/>
      <c r="CUX30" s="33"/>
      <c r="CUY30" s="33"/>
      <c r="CUZ30" s="32"/>
      <c r="CVA30" s="37"/>
      <c r="CVB30" s="33"/>
      <c r="CVC30" s="33"/>
      <c r="CVD30" s="15"/>
      <c r="CVE30" s="15"/>
      <c r="CVF30" s="32"/>
      <c r="CVG30" s="32"/>
      <c r="CVH30" s="33"/>
      <c r="CVI30" s="33"/>
      <c r="CVJ30" s="32"/>
      <c r="CVK30" s="34"/>
      <c r="CVL30" s="35"/>
      <c r="CVM30" s="36"/>
      <c r="CVN30" s="35"/>
      <c r="CVO30" s="33"/>
      <c r="CVP30" s="33"/>
      <c r="CVQ30" s="33"/>
      <c r="CVR30" s="33"/>
      <c r="CVS30" s="33"/>
      <c r="CVT30" s="33"/>
      <c r="CVU30" s="32"/>
      <c r="CVV30" s="37"/>
      <c r="CVW30" s="33"/>
      <c r="CVX30" s="33"/>
      <c r="CVY30" s="15"/>
      <c r="CVZ30" s="15"/>
      <c r="CWA30" s="32"/>
      <c r="CWB30" s="32"/>
      <c r="CWC30" s="33"/>
      <c r="CWD30" s="33"/>
      <c r="CWE30" s="32"/>
      <c r="CWF30" s="34"/>
      <c r="CWG30" s="35"/>
      <c r="CWH30" s="36"/>
      <c r="CWI30" s="35"/>
      <c r="CWJ30" s="33"/>
      <c r="CWK30" s="33"/>
      <c r="CWL30" s="33"/>
      <c r="CWM30" s="33"/>
      <c r="CWN30" s="33"/>
      <c r="CWO30" s="33"/>
      <c r="CWP30" s="32"/>
      <c r="CWQ30" s="37"/>
      <c r="CWR30" s="33"/>
      <c r="CWS30" s="33"/>
      <c r="CWT30" s="15"/>
      <c r="CWU30" s="15"/>
      <c r="CWV30" s="32"/>
      <c r="CWW30" s="32"/>
      <c r="CWX30" s="33"/>
      <c r="CWY30" s="33"/>
      <c r="CWZ30" s="32"/>
      <c r="CXA30" s="34"/>
      <c r="CXB30" s="35"/>
      <c r="CXC30" s="36"/>
      <c r="CXD30" s="35"/>
      <c r="CXE30" s="33"/>
      <c r="CXF30" s="33"/>
      <c r="CXG30" s="33"/>
      <c r="CXH30" s="33"/>
      <c r="CXI30" s="33"/>
      <c r="CXJ30" s="33"/>
      <c r="CXK30" s="32"/>
      <c r="CXL30" s="37"/>
      <c r="CXM30" s="33"/>
      <c r="CXN30" s="33"/>
      <c r="CXO30" s="15"/>
      <c r="CXP30" s="15"/>
      <c r="CXQ30" s="32"/>
      <c r="CXR30" s="32"/>
      <c r="CXS30" s="33"/>
      <c r="CXT30" s="33"/>
      <c r="CXU30" s="32"/>
      <c r="CXV30" s="34"/>
      <c r="CXW30" s="35"/>
      <c r="CXX30" s="36"/>
      <c r="CXY30" s="35"/>
      <c r="CXZ30" s="33"/>
      <c r="CYA30" s="33"/>
      <c r="CYB30" s="33"/>
      <c r="CYC30" s="33"/>
      <c r="CYD30" s="33"/>
      <c r="CYE30" s="33"/>
      <c r="CYF30" s="32"/>
      <c r="CYG30" s="37"/>
      <c r="CYH30" s="33"/>
      <c r="CYI30" s="33"/>
      <c r="CYJ30" s="15"/>
      <c r="CYK30" s="15"/>
      <c r="CYL30" s="32"/>
      <c r="CYM30" s="32"/>
      <c r="CYN30" s="33"/>
      <c r="CYO30" s="33"/>
      <c r="CYP30" s="32"/>
      <c r="CYQ30" s="34"/>
      <c r="CYR30" s="35"/>
      <c r="CYS30" s="36"/>
      <c r="CYT30" s="35"/>
      <c r="CYU30" s="33"/>
      <c r="CYV30" s="33"/>
      <c r="CYW30" s="33"/>
      <c r="CYX30" s="33"/>
      <c r="CYY30" s="33"/>
      <c r="CYZ30" s="33"/>
      <c r="CZA30" s="32"/>
      <c r="CZB30" s="37"/>
      <c r="CZC30" s="33"/>
      <c r="CZD30" s="33"/>
      <c r="CZE30" s="15"/>
      <c r="CZF30" s="15"/>
      <c r="CZG30" s="32"/>
      <c r="CZH30" s="32"/>
      <c r="CZI30" s="33"/>
      <c r="CZJ30" s="33"/>
      <c r="CZK30" s="32"/>
      <c r="CZL30" s="34"/>
      <c r="CZM30" s="35"/>
      <c r="CZN30" s="36"/>
      <c r="CZO30" s="35"/>
      <c r="CZP30" s="33"/>
      <c r="CZQ30" s="33"/>
      <c r="CZR30" s="33"/>
      <c r="CZS30" s="33"/>
      <c r="CZT30" s="33"/>
      <c r="CZU30" s="33"/>
      <c r="CZV30" s="32"/>
      <c r="CZW30" s="37"/>
      <c r="CZX30" s="33"/>
      <c r="CZY30" s="33"/>
      <c r="CZZ30" s="15"/>
      <c r="DAA30" s="15"/>
      <c r="DAB30" s="32"/>
      <c r="DAC30" s="32"/>
      <c r="DAD30" s="33"/>
      <c r="DAE30" s="33"/>
      <c r="DAF30" s="32"/>
      <c r="DAG30" s="34"/>
      <c r="DAH30" s="35"/>
      <c r="DAI30" s="36"/>
      <c r="DAJ30" s="35"/>
      <c r="DAK30" s="33"/>
      <c r="DAL30" s="33"/>
      <c r="DAM30" s="33"/>
      <c r="DAN30" s="33"/>
      <c r="DAO30" s="33"/>
      <c r="DAP30" s="33"/>
      <c r="DAQ30" s="32"/>
      <c r="DAR30" s="37"/>
      <c r="DAS30" s="33"/>
      <c r="DAT30" s="33"/>
      <c r="DAU30" s="15"/>
      <c r="DAV30" s="15"/>
      <c r="DAW30" s="32"/>
      <c r="DAX30" s="32"/>
      <c r="DAY30" s="33"/>
      <c r="DAZ30" s="33"/>
      <c r="DBA30" s="32"/>
      <c r="DBB30" s="34"/>
      <c r="DBC30" s="35"/>
      <c r="DBD30" s="36"/>
      <c r="DBE30" s="35"/>
      <c r="DBF30" s="33"/>
      <c r="DBG30" s="33"/>
      <c r="DBH30" s="33"/>
      <c r="DBI30" s="33"/>
      <c r="DBJ30" s="33"/>
      <c r="DBK30" s="33"/>
      <c r="DBL30" s="32"/>
      <c r="DBM30" s="37"/>
      <c r="DBN30" s="33"/>
      <c r="DBO30" s="33"/>
      <c r="DBP30" s="15"/>
      <c r="DBQ30" s="15"/>
      <c r="DBR30" s="32"/>
      <c r="DBS30" s="32"/>
      <c r="DBT30" s="33"/>
      <c r="DBU30" s="33"/>
      <c r="DBV30" s="32"/>
      <c r="DBW30" s="34"/>
      <c r="DBX30" s="35"/>
      <c r="DBY30" s="36"/>
      <c r="DBZ30" s="35"/>
      <c r="DCA30" s="33"/>
      <c r="DCB30" s="33"/>
      <c r="DCC30" s="33"/>
      <c r="DCD30" s="33"/>
      <c r="DCE30" s="33"/>
      <c r="DCF30" s="33"/>
      <c r="DCG30" s="32"/>
      <c r="DCH30" s="37"/>
      <c r="DCI30" s="33"/>
      <c r="DCJ30" s="33"/>
      <c r="DCK30" s="15"/>
      <c r="DCL30" s="15"/>
      <c r="DCM30" s="32"/>
      <c r="DCN30" s="32"/>
      <c r="DCO30" s="33"/>
      <c r="DCP30" s="33"/>
      <c r="DCQ30" s="32"/>
      <c r="DCR30" s="34"/>
      <c r="DCS30" s="35"/>
      <c r="DCT30" s="36"/>
      <c r="DCU30" s="35"/>
      <c r="DCV30" s="33"/>
      <c r="DCW30" s="33"/>
      <c r="DCX30" s="33"/>
      <c r="DCY30" s="33"/>
      <c r="DCZ30" s="33"/>
      <c r="DDA30" s="33"/>
      <c r="DDB30" s="32"/>
      <c r="DDC30" s="37"/>
      <c r="DDD30" s="33"/>
      <c r="DDE30" s="33"/>
      <c r="DDF30" s="15"/>
      <c r="DDG30" s="15"/>
      <c r="DDH30" s="32"/>
      <c r="DDI30" s="32"/>
      <c r="DDJ30" s="33"/>
      <c r="DDK30" s="33"/>
      <c r="DDL30" s="32"/>
      <c r="DDM30" s="34"/>
      <c r="DDN30" s="35"/>
      <c r="DDO30" s="36"/>
      <c r="DDP30" s="35"/>
      <c r="DDQ30" s="33"/>
      <c r="DDR30" s="33"/>
      <c r="DDS30" s="33"/>
      <c r="DDT30" s="33"/>
      <c r="DDU30" s="33"/>
      <c r="DDV30" s="33"/>
      <c r="DDW30" s="32"/>
      <c r="DDX30" s="37"/>
      <c r="DDY30" s="33"/>
      <c r="DDZ30" s="33"/>
      <c r="DEA30" s="15"/>
      <c r="DEB30" s="15"/>
      <c r="DEC30" s="32"/>
      <c r="DED30" s="32"/>
      <c r="DEE30" s="33"/>
      <c r="DEF30" s="33"/>
      <c r="DEG30" s="32"/>
      <c r="DEH30" s="34"/>
      <c r="DEI30" s="35"/>
      <c r="DEJ30" s="36"/>
      <c r="DEK30" s="35"/>
      <c r="DEL30" s="33"/>
      <c r="DEM30" s="33"/>
      <c r="DEN30" s="33"/>
      <c r="DEO30" s="33"/>
      <c r="DEP30" s="33"/>
      <c r="DEQ30" s="33"/>
      <c r="DER30" s="32"/>
      <c r="DES30" s="37"/>
      <c r="DET30" s="33"/>
      <c r="DEU30" s="33"/>
      <c r="DEV30" s="15"/>
      <c r="DEW30" s="15"/>
      <c r="DEX30" s="32"/>
      <c r="DEY30" s="32"/>
      <c r="DEZ30" s="33"/>
      <c r="DFA30" s="33"/>
      <c r="DFB30" s="32"/>
      <c r="DFC30" s="34"/>
      <c r="DFD30" s="35"/>
      <c r="DFE30" s="36"/>
      <c r="DFF30" s="35"/>
      <c r="DFG30" s="33"/>
      <c r="DFH30" s="33"/>
      <c r="DFI30" s="33"/>
      <c r="DFJ30" s="33"/>
      <c r="DFK30" s="33"/>
      <c r="DFL30" s="33"/>
      <c r="DFM30" s="32"/>
      <c r="DFN30" s="37"/>
      <c r="DFO30" s="33"/>
      <c r="DFP30" s="33"/>
      <c r="DFQ30" s="15"/>
      <c r="DFR30" s="15"/>
      <c r="DFS30" s="32"/>
      <c r="DFT30" s="32"/>
      <c r="DFU30" s="33"/>
      <c r="DFV30" s="33"/>
      <c r="DFW30" s="32"/>
      <c r="DFX30" s="34"/>
      <c r="DFY30" s="35"/>
      <c r="DFZ30" s="36"/>
      <c r="DGA30" s="35"/>
      <c r="DGB30" s="33"/>
      <c r="DGC30" s="33"/>
      <c r="DGD30" s="33"/>
      <c r="DGE30" s="33"/>
      <c r="DGF30" s="33"/>
      <c r="DGG30" s="33"/>
      <c r="DGH30" s="32"/>
      <c r="DGI30" s="37"/>
      <c r="DGJ30" s="33"/>
      <c r="DGK30" s="33"/>
      <c r="DGL30" s="15"/>
      <c r="DGM30" s="15"/>
      <c r="DGN30" s="32"/>
      <c r="DGO30" s="32"/>
      <c r="DGP30" s="33"/>
      <c r="DGQ30" s="33"/>
      <c r="DGR30" s="32"/>
      <c r="DGS30" s="34"/>
      <c r="DGT30" s="35"/>
      <c r="DGU30" s="36"/>
      <c r="DGV30" s="35"/>
      <c r="DGW30" s="33"/>
      <c r="DGX30" s="33"/>
      <c r="DGY30" s="33"/>
      <c r="DGZ30" s="33"/>
      <c r="DHA30" s="33"/>
      <c r="DHB30" s="33"/>
      <c r="DHC30" s="32"/>
      <c r="DHD30" s="37"/>
      <c r="DHE30" s="33"/>
      <c r="DHF30" s="33"/>
      <c r="DHG30" s="15"/>
      <c r="DHH30" s="15"/>
      <c r="DHI30" s="32"/>
      <c r="DHJ30" s="32"/>
      <c r="DHK30" s="33"/>
      <c r="DHL30" s="33"/>
      <c r="DHM30" s="32"/>
      <c r="DHN30" s="34"/>
      <c r="DHO30" s="35"/>
      <c r="DHP30" s="36"/>
      <c r="DHQ30" s="35"/>
      <c r="DHR30" s="33"/>
      <c r="DHS30" s="33"/>
      <c r="DHT30" s="33"/>
      <c r="DHU30" s="33"/>
      <c r="DHV30" s="33"/>
      <c r="DHW30" s="33"/>
      <c r="DHX30" s="32"/>
      <c r="DHY30" s="37"/>
      <c r="DHZ30" s="33"/>
      <c r="DIA30" s="33"/>
      <c r="DIB30" s="15"/>
      <c r="DIC30" s="15"/>
      <c r="DID30" s="32"/>
      <c r="DIE30" s="32"/>
      <c r="DIF30" s="33"/>
      <c r="DIG30" s="33"/>
      <c r="DIH30" s="32"/>
      <c r="DII30" s="34"/>
      <c r="DIJ30" s="35"/>
      <c r="DIK30" s="36"/>
      <c r="DIL30" s="35"/>
      <c r="DIM30" s="33"/>
      <c r="DIN30" s="33"/>
      <c r="DIO30" s="33"/>
      <c r="DIP30" s="33"/>
      <c r="DIQ30" s="33"/>
      <c r="DIR30" s="33"/>
      <c r="DIS30" s="32"/>
      <c r="DIT30" s="37"/>
      <c r="DIU30" s="33"/>
      <c r="DIV30" s="33"/>
      <c r="DIW30" s="15"/>
      <c r="DIX30" s="15"/>
      <c r="DIY30" s="32"/>
      <c r="DIZ30" s="32"/>
      <c r="DJA30" s="33"/>
      <c r="DJB30" s="33"/>
      <c r="DJC30" s="32"/>
      <c r="DJD30" s="34"/>
      <c r="DJE30" s="35"/>
      <c r="DJF30" s="36"/>
      <c r="DJG30" s="35"/>
      <c r="DJH30" s="33"/>
      <c r="DJI30" s="33"/>
      <c r="DJJ30" s="33"/>
      <c r="DJK30" s="33"/>
      <c r="DJL30" s="33"/>
      <c r="DJM30" s="33"/>
      <c r="DJN30" s="32"/>
      <c r="DJO30" s="37"/>
      <c r="DJP30" s="33"/>
      <c r="DJQ30" s="33"/>
      <c r="DJR30" s="15"/>
      <c r="DJS30" s="15"/>
      <c r="DJT30" s="32"/>
      <c r="DJU30" s="32"/>
      <c r="DJV30" s="33"/>
      <c r="DJW30" s="33"/>
      <c r="DJX30" s="32"/>
      <c r="DJY30" s="34"/>
      <c r="DJZ30" s="35"/>
      <c r="DKA30" s="36"/>
      <c r="DKB30" s="35"/>
      <c r="DKC30" s="33"/>
      <c r="DKD30" s="33"/>
      <c r="DKE30" s="33"/>
      <c r="DKF30" s="33"/>
      <c r="DKG30" s="33"/>
      <c r="DKH30" s="33"/>
      <c r="DKI30" s="32"/>
      <c r="DKJ30" s="37"/>
      <c r="DKK30" s="33"/>
      <c r="DKL30" s="33"/>
      <c r="DKM30" s="15"/>
      <c r="DKN30" s="15"/>
      <c r="DKO30" s="32"/>
      <c r="DKP30" s="32"/>
      <c r="DKQ30" s="33"/>
      <c r="DKR30" s="33"/>
      <c r="DKS30" s="32"/>
      <c r="DKT30" s="34"/>
      <c r="DKU30" s="35"/>
      <c r="DKV30" s="36"/>
      <c r="DKW30" s="35"/>
      <c r="DKX30" s="33"/>
      <c r="DKY30" s="33"/>
      <c r="DKZ30" s="33"/>
      <c r="DLA30" s="33"/>
      <c r="DLB30" s="33"/>
      <c r="DLC30" s="33"/>
      <c r="DLD30" s="32"/>
      <c r="DLE30" s="37"/>
      <c r="DLF30" s="33"/>
      <c r="DLG30" s="33"/>
      <c r="DLH30" s="15"/>
      <c r="DLI30" s="15"/>
      <c r="DLJ30" s="32"/>
      <c r="DLK30" s="32"/>
      <c r="DLL30" s="33"/>
      <c r="DLM30" s="33"/>
      <c r="DLN30" s="32"/>
      <c r="DLO30" s="34"/>
      <c r="DLP30" s="35"/>
      <c r="DLQ30" s="36"/>
      <c r="DLR30" s="35"/>
      <c r="DLS30" s="33"/>
      <c r="DLT30" s="33"/>
      <c r="DLU30" s="33"/>
      <c r="DLV30" s="33"/>
      <c r="DLW30" s="33"/>
      <c r="DLX30" s="33"/>
      <c r="DLY30" s="32"/>
      <c r="DLZ30" s="37"/>
      <c r="DMA30" s="33"/>
      <c r="DMB30" s="33"/>
      <c r="DMC30" s="15"/>
      <c r="DMD30" s="15"/>
      <c r="DME30" s="32"/>
      <c r="DMF30" s="32"/>
      <c r="DMG30" s="33"/>
      <c r="DMH30" s="33"/>
      <c r="DMI30" s="32"/>
      <c r="DMJ30" s="34"/>
      <c r="DMK30" s="35"/>
      <c r="DML30" s="36"/>
      <c r="DMM30" s="35"/>
      <c r="DMN30" s="33"/>
      <c r="DMO30" s="33"/>
      <c r="DMP30" s="33"/>
      <c r="DMQ30" s="33"/>
      <c r="DMR30" s="33"/>
      <c r="DMS30" s="33"/>
      <c r="DMT30" s="32"/>
      <c r="DMU30" s="37"/>
      <c r="DMV30" s="33"/>
      <c r="DMW30" s="33"/>
      <c r="DMX30" s="15"/>
      <c r="DMY30" s="15"/>
      <c r="DMZ30" s="32"/>
      <c r="DNA30" s="32"/>
      <c r="DNB30" s="33"/>
      <c r="DNC30" s="33"/>
      <c r="DND30" s="32"/>
      <c r="DNE30" s="34"/>
      <c r="DNF30" s="35"/>
      <c r="DNG30" s="36"/>
      <c r="DNH30" s="35"/>
      <c r="DNI30" s="33"/>
      <c r="DNJ30" s="33"/>
      <c r="DNK30" s="33"/>
      <c r="DNL30" s="33"/>
      <c r="DNM30" s="33"/>
      <c r="DNN30" s="33"/>
      <c r="DNO30" s="32"/>
      <c r="DNP30" s="37"/>
      <c r="DNQ30" s="33"/>
      <c r="DNR30" s="33"/>
      <c r="DNS30" s="15"/>
      <c r="DNT30" s="15"/>
      <c r="DNU30" s="32"/>
      <c r="DNV30" s="32"/>
      <c r="DNW30" s="33"/>
      <c r="DNX30" s="33"/>
      <c r="DNY30" s="32"/>
      <c r="DNZ30" s="34"/>
      <c r="DOA30" s="35"/>
      <c r="DOB30" s="36"/>
      <c r="DOC30" s="35"/>
      <c r="DOD30" s="33"/>
      <c r="DOE30" s="33"/>
      <c r="DOF30" s="33"/>
      <c r="DOG30" s="33"/>
      <c r="DOH30" s="33"/>
      <c r="DOI30" s="33"/>
      <c r="DOJ30" s="32"/>
      <c r="DOK30" s="37"/>
      <c r="DOL30" s="33"/>
      <c r="DOM30" s="33"/>
      <c r="DON30" s="15"/>
      <c r="DOO30" s="15"/>
      <c r="DOP30" s="32"/>
      <c r="DOQ30" s="32"/>
      <c r="DOR30" s="33"/>
      <c r="DOS30" s="33"/>
      <c r="DOT30" s="32"/>
      <c r="DOU30" s="34"/>
      <c r="DOV30" s="35"/>
      <c r="DOW30" s="36"/>
      <c r="DOX30" s="35"/>
      <c r="DOY30" s="33"/>
      <c r="DOZ30" s="33"/>
      <c r="DPA30" s="33"/>
      <c r="DPB30" s="33"/>
      <c r="DPC30" s="33"/>
      <c r="DPD30" s="33"/>
      <c r="DPE30" s="32"/>
      <c r="DPF30" s="37"/>
      <c r="DPG30" s="33"/>
      <c r="DPH30" s="33"/>
      <c r="DPI30" s="15"/>
      <c r="DPJ30" s="15"/>
      <c r="DPK30" s="32"/>
      <c r="DPL30" s="32"/>
      <c r="DPM30" s="33"/>
      <c r="DPN30" s="33"/>
      <c r="DPO30" s="32"/>
      <c r="DPP30" s="34"/>
      <c r="DPQ30" s="35"/>
      <c r="DPR30" s="36"/>
      <c r="DPS30" s="35"/>
      <c r="DPT30" s="33"/>
      <c r="DPU30" s="33"/>
      <c r="DPV30" s="33"/>
      <c r="DPW30" s="33"/>
      <c r="DPX30" s="33"/>
      <c r="DPY30" s="33"/>
      <c r="DPZ30" s="32"/>
      <c r="DQA30" s="37"/>
      <c r="DQB30" s="33"/>
      <c r="DQC30" s="33"/>
      <c r="DQD30" s="15"/>
      <c r="DQE30" s="15"/>
      <c r="DQF30" s="32"/>
      <c r="DQG30" s="32"/>
      <c r="DQH30" s="33"/>
      <c r="DQI30" s="33"/>
      <c r="DQJ30" s="32"/>
      <c r="DQK30" s="34"/>
      <c r="DQL30" s="35"/>
      <c r="DQM30" s="36"/>
      <c r="DQN30" s="35"/>
      <c r="DQO30" s="33"/>
      <c r="DQP30" s="33"/>
      <c r="DQQ30" s="33"/>
      <c r="DQR30" s="33"/>
      <c r="DQS30" s="33"/>
      <c r="DQT30" s="33"/>
      <c r="DQU30" s="32"/>
      <c r="DQV30" s="37"/>
      <c r="DQW30" s="33"/>
      <c r="DQX30" s="33"/>
      <c r="DQY30" s="15"/>
      <c r="DQZ30" s="15"/>
      <c r="DRA30" s="32"/>
      <c r="DRB30" s="32"/>
      <c r="DRC30" s="33"/>
      <c r="DRD30" s="33"/>
      <c r="DRE30" s="32"/>
      <c r="DRF30" s="34"/>
      <c r="DRG30" s="35"/>
      <c r="DRH30" s="36"/>
      <c r="DRI30" s="35"/>
      <c r="DRJ30" s="33"/>
      <c r="DRK30" s="33"/>
      <c r="DRL30" s="33"/>
      <c r="DRM30" s="33"/>
      <c r="DRN30" s="33"/>
      <c r="DRO30" s="33"/>
      <c r="DRP30" s="32"/>
      <c r="DRQ30" s="37"/>
      <c r="DRR30" s="33"/>
      <c r="DRS30" s="33"/>
      <c r="DRT30" s="15"/>
      <c r="DRU30" s="15"/>
      <c r="DRV30" s="32"/>
      <c r="DRW30" s="32"/>
      <c r="DRX30" s="33"/>
      <c r="DRY30" s="33"/>
      <c r="DRZ30" s="32"/>
      <c r="DSA30" s="34"/>
      <c r="DSB30" s="35"/>
      <c r="DSC30" s="36"/>
      <c r="DSD30" s="35"/>
      <c r="DSE30" s="33"/>
      <c r="DSF30" s="33"/>
      <c r="DSG30" s="33"/>
      <c r="DSH30" s="33"/>
      <c r="DSI30" s="33"/>
      <c r="DSJ30" s="33"/>
      <c r="DSK30" s="32"/>
      <c r="DSL30" s="37"/>
      <c r="DSM30" s="33"/>
      <c r="DSN30" s="33"/>
      <c r="DSO30" s="15"/>
      <c r="DSP30" s="15"/>
      <c r="DSQ30" s="32"/>
      <c r="DSR30" s="32"/>
      <c r="DSS30" s="33"/>
      <c r="DST30" s="33"/>
      <c r="DSU30" s="32"/>
      <c r="DSV30" s="34"/>
      <c r="DSW30" s="35"/>
      <c r="DSX30" s="36"/>
      <c r="DSY30" s="35"/>
      <c r="DSZ30" s="33"/>
      <c r="DTA30" s="33"/>
      <c r="DTB30" s="33"/>
      <c r="DTC30" s="33"/>
      <c r="DTD30" s="33"/>
      <c r="DTE30" s="33"/>
      <c r="DTF30" s="32"/>
      <c r="DTG30" s="37"/>
      <c r="DTH30" s="33"/>
      <c r="DTI30" s="33"/>
      <c r="DTJ30" s="15"/>
      <c r="DTK30" s="15"/>
      <c r="DTL30" s="32"/>
      <c r="DTM30" s="32"/>
      <c r="DTN30" s="33"/>
      <c r="DTO30" s="33"/>
      <c r="DTP30" s="32"/>
      <c r="DTQ30" s="34"/>
      <c r="DTR30" s="35"/>
      <c r="DTS30" s="36"/>
      <c r="DTT30" s="35"/>
      <c r="DTU30" s="33"/>
      <c r="DTV30" s="33"/>
      <c r="DTW30" s="33"/>
      <c r="DTX30" s="33"/>
      <c r="DTY30" s="33"/>
      <c r="DTZ30" s="33"/>
      <c r="DUA30" s="32"/>
      <c r="DUB30" s="37"/>
      <c r="DUC30" s="33"/>
      <c r="DUD30" s="33"/>
      <c r="DUE30" s="15"/>
      <c r="DUF30" s="15"/>
      <c r="DUG30" s="32"/>
      <c r="DUH30" s="32"/>
      <c r="DUI30" s="33"/>
      <c r="DUJ30" s="33"/>
      <c r="DUK30" s="32"/>
      <c r="DUL30" s="34"/>
      <c r="DUM30" s="35"/>
      <c r="DUN30" s="36"/>
      <c r="DUO30" s="35"/>
      <c r="DUP30" s="33"/>
      <c r="DUQ30" s="33"/>
      <c r="DUR30" s="33"/>
      <c r="DUS30" s="33"/>
      <c r="DUT30" s="33"/>
      <c r="DUU30" s="33"/>
      <c r="DUV30" s="32"/>
      <c r="DUW30" s="37"/>
      <c r="DUX30" s="33"/>
      <c r="DUY30" s="33"/>
      <c r="DUZ30" s="15"/>
      <c r="DVA30" s="15"/>
      <c r="DVB30" s="32"/>
      <c r="DVC30" s="32"/>
      <c r="DVD30" s="33"/>
      <c r="DVE30" s="33"/>
      <c r="DVF30" s="32"/>
      <c r="DVG30" s="34"/>
      <c r="DVH30" s="35"/>
      <c r="DVI30" s="36"/>
      <c r="DVJ30" s="35"/>
      <c r="DVK30" s="33"/>
      <c r="DVL30" s="33"/>
      <c r="DVM30" s="33"/>
      <c r="DVN30" s="33"/>
      <c r="DVO30" s="33"/>
      <c r="DVP30" s="33"/>
      <c r="DVQ30" s="32"/>
      <c r="DVR30" s="37"/>
      <c r="DVS30" s="33"/>
      <c r="DVT30" s="33"/>
      <c r="DVU30" s="15"/>
      <c r="DVV30" s="15"/>
      <c r="DVW30" s="32"/>
      <c r="DVX30" s="32"/>
      <c r="DVY30" s="33"/>
      <c r="DVZ30" s="33"/>
      <c r="DWA30" s="32"/>
      <c r="DWB30" s="34"/>
      <c r="DWC30" s="35"/>
      <c r="DWD30" s="36"/>
      <c r="DWE30" s="35"/>
      <c r="DWF30" s="33"/>
      <c r="DWG30" s="33"/>
      <c r="DWH30" s="33"/>
      <c r="DWI30" s="33"/>
      <c r="DWJ30" s="33"/>
      <c r="DWK30" s="33"/>
      <c r="DWL30" s="32"/>
      <c r="DWM30" s="37"/>
      <c r="DWN30" s="33"/>
      <c r="DWO30" s="33"/>
      <c r="DWP30" s="15"/>
      <c r="DWQ30" s="15"/>
      <c r="DWR30" s="32"/>
      <c r="DWS30" s="32"/>
      <c r="DWT30" s="33"/>
      <c r="DWU30" s="33"/>
      <c r="DWV30" s="32"/>
      <c r="DWW30" s="34"/>
      <c r="DWX30" s="35"/>
      <c r="DWY30" s="36"/>
      <c r="DWZ30" s="35"/>
      <c r="DXA30" s="33"/>
      <c r="DXB30" s="33"/>
      <c r="DXC30" s="33"/>
      <c r="DXD30" s="33"/>
      <c r="DXE30" s="33"/>
      <c r="DXF30" s="33"/>
      <c r="DXG30" s="32"/>
      <c r="DXH30" s="37"/>
      <c r="DXI30" s="33"/>
      <c r="DXJ30" s="33"/>
      <c r="DXK30" s="15"/>
      <c r="DXL30" s="15"/>
      <c r="DXM30" s="32"/>
      <c r="DXN30" s="32"/>
      <c r="DXO30" s="33"/>
      <c r="DXP30" s="33"/>
      <c r="DXQ30" s="32"/>
      <c r="DXR30" s="34"/>
      <c r="DXS30" s="35"/>
      <c r="DXT30" s="36"/>
      <c r="DXU30" s="35"/>
      <c r="DXV30" s="33"/>
      <c r="DXW30" s="33"/>
      <c r="DXX30" s="33"/>
      <c r="DXY30" s="33"/>
      <c r="DXZ30" s="33"/>
      <c r="DYA30" s="33"/>
      <c r="DYB30" s="32"/>
      <c r="DYC30" s="37"/>
      <c r="DYD30" s="33"/>
      <c r="DYE30" s="33"/>
      <c r="DYF30" s="15"/>
      <c r="DYG30" s="15"/>
      <c r="DYH30" s="32"/>
      <c r="DYI30" s="32"/>
      <c r="DYJ30" s="33"/>
      <c r="DYK30" s="33"/>
      <c r="DYL30" s="32"/>
      <c r="DYM30" s="34"/>
      <c r="DYN30" s="35"/>
      <c r="DYO30" s="36"/>
      <c r="DYP30" s="35"/>
      <c r="DYQ30" s="33"/>
      <c r="DYR30" s="33"/>
      <c r="DYS30" s="33"/>
      <c r="DYT30" s="33"/>
      <c r="DYU30" s="33"/>
      <c r="DYV30" s="33"/>
      <c r="DYW30" s="32"/>
      <c r="DYX30" s="37"/>
      <c r="DYY30" s="33"/>
      <c r="DYZ30" s="33"/>
      <c r="DZA30" s="15"/>
      <c r="DZB30" s="15"/>
      <c r="DZC30" s="32"/>
      <c r="DZD30" s="32"/>
      <c r="DZE30" s="33"/>
      <c r="DZF30" s="33"/>
      <c r="DZG30" s="32"/>
      <c r="DZH30" s="34"/>
      <c r="DZI30" s="35"/>
      <c r="DZJ30" s="36"/>
      <c r="DZK30" s="35"/>
      <c r="DZL30" s="33"/>
      <c r="DZM30" s="33"/>
      <c r="DZN30" s="33"/>
      <c r="DZO30" s="33"/>
      <c r="DZP30" s="33"/>
      <c r="DZQ30" s="33"/>
      <c r="DZR30" s="32"/>
      <c r="DZS30" s="37"/>
      <c r="DZT30" s="33"/>
      <c r="DZU30" s="33"/>
      <c r="DZV30" s="15"/>
      <c r="DZW30" s="15"/>
      <c r="DZX30" s="32"/>
      <c r="DZY30" s="32"/>
      <c r="DZZ30" s="33"/>
      <c r="EAA30" s="33"/>
      <c r="EAB30" s="32"/>
      <c r="EAC30" s="34"/>
      <c r="EAD30" s="35"/>
      <c r="EAE30" s="36"/>
      <c r="EAF30" s="35"/>
      <c r="EAG30" s="33"/>
      <c r="EAH30" s="33"/>
      <c r="EAI30" s="33"/>
      <c r="EAJ30" s="33"/>
      <c r="EAK30" s="33"/>
      <c r="EAL30" s="33"/>
      <c r="EAM30" s="32"/>
      <c r="EAN30" s="37"/>
      <c r="EAO30" s="33"/>
      <c r="EAP30" s="33"/>
      <c r="EAQ30" s="15"/>
      <c r="EAR30" s="15"/>
      <c r="EAS30" s="32"/>
      <c r="EAT30" s="32"/>
      <c r="EAU30" s="33"/>
      <c r="EAV30" s="33"/>
      <c r="EAW30" s="32"/>
      <c r="EAX30" s="34"/>
      <c r="EAY30" s="35"/>
      <c r="EAZ30" s="36"/>
      <c r="EBA30" s="35"/>
      <c r="EBB30" s="33"/>
      <c r="EBC30" s="33"/>
      <c r="EBD30" s="33"/>
      <c r="EBE30" s="33"/>
      <c r="EBF30" s="33"/>
      <c r="EBG30" s="33"/>
      <c r="EBH30" s="32"/>
      <c r="EBI30" s="37"/>
      <c r="EBJ30" s="33"/>
      <c r="EBK30" s="33"/>
      <c r="EBL30" s="15"/>
      <c r="EBM30" s="15"/>
      <c r="EBN30" s="32"/>
      <c r="EBO30" s="32"/>
      <c r="EBP30" s="33"/>
      <c r="EBQ30" s="33"/>
      <c r="EBR30" s="32"/>
      <c r="EBS30" s="34"/>
      <c r="EBT30" s="35"/>
      <c r="EBU30" s="36"/>
      <c r="EBV30" s="35"/>
      <c r="EBW30" s="33"/>
      <c r="EBX30" s="33"/>
      <c r="EBY30" s="33"/>
      <c r="EBZ30" s="33"/>
      <c r="ECA30" s="33"/>
      <c r="ECB30" s="33"/>
      <c r="ECC30" s="32"/>
      <c r="ECD30" s="37"/>
      <c r="ECE30" s="33"/>
      <c r="ECF30" s="33"/>
      <c r="ECG30" s="15"/>
      <c r="ECH30" s="15"/>
      <c r="ECI30" s="32"/>
      <c r="ECJ30" s="32"/>
      <c r="ECK30" s="33"/>
      <c r="ECL30" s="33"/>
      <c r="ECM30" s="32"/>
      <c r="ECN30" s="34"/>
      <c r="ECO30" s="35"/>
      <c r="ECP30" s="36"/>
      <c r="ECQ30" s="35"/>
      <c r="ECR30" s="33"/>
      <c r="ECS30" s="33"/>
      <c r="ECT30" s="33"/>
      <c r="ECU30" s="33"/>
      <c r="ECV30" s="33"/>
      <c r="ECW30" s="33"/>
      <c r="ECX30" s="32"/>
      <c r="ECY30" s="37"/>
      <c r="ECZ30" s="33"/>
      <c r="EDA30" s="33"/>
      <c r="EDB30" s="15"/>
      <c r="EDC30" s="15"/>
      <c r="EDD30" s="32"/>
      <c r="EDE30" s="32"/>
      <c r="EDF30" s="33"/>
      <c r="EDG30" s="33"/>
      <c r="EDH30" s="32"/>
      <c r="EDI30" s="34"/>
      <c r="EDJ30" s="35"/>
      <c r="EDK30" s="36"/>
      <c r="EDL30" s="35"/>
      <c r="EDM30" s="33"/>
      <c r="EDN30" s="33"/>
      <c r="EDO30" s="33"/>
      <c r="EDP30" s="33"/>
      <c r="EDQ30" s="33"/>
      <c r="EDR30" s="33"/>
      <c r="EDS30" s="32"/>
      <c r="EDT30" s="37"/>
      <c r="EDU30" s="33"/>
      <c r="EDV30" s="33"/>
      <c r="EDW30" s="15"/>
      <c r="EDX30" s="15"/>
      <c r="EDY30" s="32"/>
      <c r="EDZ30" s="32"/>
      <c r="EEA30" s="33"/>
      <c r="EEB30" s="33"/>
      <c r="EEC30" s="32"/>
      <c r="EED30" s="34"/>
      <c r="EEE30" s="35"/>
      <c r="EEF30" s="36"/>
      <c r="EEG30" s="35"/>
      <c r="EEH30" s="33"/>
      <c r="EEI30" s="33"/>
      <c r="EEJ30" s="33"/>
      <c r="EEK30" s="33"/>
      <c r="EEL30" s="33"/>
      <c r="EEM30" s="33"/>
      <c r="EEN30" s="32"/>
      <c r="EEO30" s="37"/>
      <c r="EEP30" s="33"/>
      <c r="EEQ30" s="33"/>
      <c r="EER30" s="15"/>
      <c r="EES30" s="15"/>
      <c r="EET30" s="32"/>
      <c r="EEU30" s="32"/>
      <c r="EEV30" s="33"/>
      <c r="EEW30" s="33"/>
      <c r="EEX30" s="32"/>
      <c r="EEY30" s="34"/>
      <c r="EEZ30" s="35"/>
      <c r="EFA30" s="36"/>
      <c r="EFB30" s="35"/>
      <c r="EFC30" s="33"/>
      <c r="EFD30" s="33"/>
      <c r="EFE30" s="33"/>
      <c r="EFF30" s="33"/>
      <c r="EFG30" s="33"/>
      <c r="EFH30" s="33"/>
      <c r="EFI30" s="32"/>
      <c r="EFJ30" s="37"/>
      <c r="EFK30" s="33"/>
      <c r="EFL30" s="33"/>
      <c r="EFM30" s="15"/>
      <c r="EFN30" s="15"/>
      <c r="EFO30" s="32"/>
      <c r="EFP30" s="32"/>
      <c r="EFQ30" s="33"/>
      <c r="EFR30" s="33"/>
      <c r="EFS30" s="32"/>
      <c r="EFT30" s="34"/>
      <c r="EFU30" s="35"/>
      <c r="EFV30" s="36"/>
      <c r="EFW30" s="35"/>
      <c r="EFX30" s="33"/>
      <c r="EFY30" s="33"/>
      <c r="EFZ30" s="33"/>
      <c r="EGA30" s="33"/>
      <c r="EGB30" s="33"/>
      <c r="EGC30" s="33"/>
      <c r="EGD30" s="32"/>
      <c r="EGE30" s="37"/>
      <c r="EGF30" s="33"/>
      <c r="EGG30" s="33"/>
      <c r="EGH30" s="15"/>
      <c r="EGI30" s="15"/>
      <c r="EGJ30" s="32"/>
      <c r="EGK30" s="32"/>
      <c r="EGL30" s="33"/>
      <c r="EGM30" s="33"/>
      <c r="EGN30" s="32"/>
      <c r="EGO30" s="34"/>
      <c r="EGP30" s="35"/>
      <c r="EGQ30" s="36"/>
      <c r="EGR30" s="35"/>
      <c r="EGS30" s="33"/>
      <c r="EGT30" s="33"/>
      <c r="EGU30" s="33"/>
      <c r="EGV30" s="33"/>
      <c r="EGW30" s="33"/>
      <c r="EGX30" s="33"/>
      <c r="EGY30" s="32"/>
      <c r="EGZ30" s="37"/>
      <c r="EHA30" s="33"/>
      <c r="EHB30" s="33"/>
      <c r="EHC30" s="15"/>
      <c r="EHD30" s="15"/>
      <c r="EHE30" s="32"/>
      <c r="EHF30" s="32"/>
      <c r="EHG30" s="33"/>
      <c r="EHH30" s="33"/>
      <c r="EHI30" s="32"/>
      <c r="EHJ30" s="34"/>
      <c r="EHK30" s="35"/>
      <c r="EHL30" s="36"/>
      <c r="EHM30" s="35"/>
      <c r="EHN30" s="33"/>
      <c r="EHO30" s="33"/>
      <c r="EHP30" s="33"/>
      <c r="EHQ30" s="33"/>
      <c r="EHR30" s="33"/>
      <c r="EHS30" s="33"/>
      <c r="EHT30" s="32"/>
      <c r="EHU30" s="37"/>
      <c r="EHV30" s="33"/>
      <c r="EHW30" s="33"/>
      <c r="EHX30" s="15"/>
      <c r="EHY30" s="15"/>
      <c r="EHZ30" s="32"/>
      <c r="EIA30" s="32"/>
      <c r="EIB30" s="33"/>
      <c r="EIC30" s="33"/>
      <c r="EID30" s="32"/>
      <c r="EIE30" s="34"/>
      <c r="EIF30" s="35"/>
      <c r="EIG30" s="36"/>
      <c r="EIH30" s="35"/>
      <c r="EII30" s="33"/>
      <c r="EIJ30" s="33"/>
      <c r="EIK30" s="33"/>
      <c r="EIL30" s="33"/>
      <c r="EIM30" s="33"/>
      <c r="EIN30" s="33"/>
      <c r="EIO30" s="32"/>
      <c r="EIP30" s="37"/>
      <c r="EIQ30" s="33"/>
      <c r="EIR30" s="33"/>
      <c r="EIS30" s="15"/>
      <c r="EIT30" s="15"/>
      <c r="EIU30" s="32"/>
      <c r="EIV30" s="32"/>
      <c r="EIW30" s="33"/>
      <c r="EIX30" s="33"/>
      <c r="EIY30" s="32"/>
      <c r="EIZ30" s="34"/>
      <c r="EJA30" s="35"/>
      <c r="EJB30" s="36"/>
      <c r="EJC30" s="35"/>
      <c r="EJD30" s="33"/>
      <c r="EJE30" s="33"/>
      <c r="EJF30" s="33"/>
      <c r="EJG30" s="33"/>
      <c r="EJH30" s="33"/>
      <c r="EJI30" s="33"/>
      <c r="EJJ30" s="32"/>
      <c r="EJK30" s="37"/>
      <c r="EJL30" s="33"/>
      <c r="EJM30" s="33"/>
      <c r="EJN30" s="15"/>
      <c r="EJO30" s="15"/>
      <c r="EJP30" s="32"/>
      <c r="EJQ30" s="32"/>
      <c r="EJR30" s="33"/>
      <c r="EJS30" s="33"/>
      <c r="EJT30" s="32"/>
      <c r="EJU30" s="34"/>
      <c r="EJV30" s="35"/>
      <c r="EJW30" s="36"/>
      <c r="EJX30" s="35"/>
      <c r="EJY30" s="33"/>
      <c r="EJZ30" s="33"/>
      <c r="EKA30" s="33"/>
      <c r="EKB30" s="33"/>
      <c r="EKC30" s="33"/>
      <c r="EKD30" s="33"/>
      <c r="EKE30" s="32"/>
      <c r="EKF30" s="37"/>
      <c r="EKG30" s="33"/>
      <c r="EKH30" s="33"/>
      <c r="EKI30" s="15"/>
      <c r="EKJ30" s="15"/>
      <c r="EKK30" s="32"/>
      <c r="EKL30" s="32"/>
      <c r="EKM30" s="33"/>
      <c r="EKN30" s="33"/>
      <c r="EKO30" s="32"/>
      <c r="EKP30" s="34"/>
      <c r="EKQ30" s="35"/>
      <c r="EKR30" s="36"/>
      <c r="EKS30" s="35"/>
      <c r="EKT30" s="33"/>
      <c r="EKU30" s="33"/>
      <c r="EKV30" s="33"/>
      <c r="EKW30" s="33"/>
      <c r="EKX30" s="33"/>
      <c r="EKY30" s="33"/>
      <c r="EKZ30" s="32"/>
      <c r="ELA30" s="37"/>
      <c r="ELB30" s="33"/>
      <c r="ELC30" s="33"/>
      <c r="ELD30" s="15"/>
      <c r="ELE30" s="15"/>
      <c r="ELF30" s="32"/>
      <c r="ELG30" s="32"/>
      <c r="ELH30" s="33"/>
      <c r="ELI30" s="33"/>
      <c r="ELJ30" s="32"/>
      <c r="ELK30" s="34"/>
      <c r="ELL30" s="35"/>
      <c r="ELM30" s="36"/>
      <c r="ELN30" s="35"/>
      <c r="ELO30" s="33"/>
      <c r="ELP30" s="33"/>
      <c r="ELQ30" s="33"/>
      <c r="ELR30" s="33"/>
      <c r="ELS30" s="33"/>
      <c r="ELT30" s="33"/>
      <c r="ELU30" s="32"/>
      <c r="ELV30" s="37"/>
      <c r="ELW30" s="33"/>
      <c r="ELX30" s="33"/>
      <c r="ELY30" s="15"/>
      <c r="ELZ30" s="15"/>
      <c r="EMA30" s="32"/>
      <c r="EMB30" s="32"/>
      <c r="EMC30" s="33"/>
      <c r="EMD30" s="33"/>
      <c r="EME30" s="32"/>
      <c r="EMF30" s="34"/>
      <c r="EMG30" s="35"/>
      <c r="EMH30" s="36"/>
      <c r="EMI30" s="35"/>
      <c r="EMJ30" s="33"/>
      <c r="EMK30" s="33"/>
      <c r="EML30" s="33"/>
      <c r="EMM30" s="33"/>
      <c r="EMN30" s="33"/>
      <c r="EMO30" s="33"/>
      <c r="EMP30" s="32"/>
      <c r="EMQ30" s="37"/>
      <c r="EMR30" s="33"/>
      <c r="EMS30" s="33"/>
      <c r="EMT30" s="15"/>
      <c r="EMU30" s="15"/>
      <c r="EMV30" s="32"/>
      <c r="EMW30" s="32"/>
      <c r="EMX30" s="33"/>
      <c r="EMY30" s="33"/>
      <c r="EMZ30" s="32"/>
      <c r="ENA30" s="34"/>
      <c r="ENB30" s="35"/>
      <c r="ENC30" s="36"/>
      <c r="END30" s="35"/>
      <c r="ENE30" s="33"/>
      <c r="ENF30" s="33"/>
      <c r="ENG30" s="33"/>
      <c r="ENH30" s="33"/>
      <c r="ENI30" s="33"/>
      <c r="ENJ30" s="33"/>
      <c r="ENK30" s="32"/>
      <c r="ENL30" s="37"/>
      <c r="ENM30" s="33"/>
      <c r="ENN30" s="33"/>
      <c r="ENO30" s="15"/>
      <c r="ENP30" s="15"/>
      <c r="ENQ30" s="32"/>
      <c r="ENR30" s="32"/>
      <c r="ENS30" s="33"/>
      <c r="ENT30" s="33"/>
      <c r="ENU30" s="32"/>
      <c r="ENV30" s="34"/>
      <c r="ENW30" s="35"/>
      <c r="ENX30" s="36"/>
      <c r="ENY30" s="35"/>
      <c r="ENZ30" s="33"/>
      <c r="EOA30" s="33"/>
      <c r="EOB30" s="33"/>
      <c r="EOC30" s="33"/>
      <c r="EOD30" s="33"/>
      <c r="EOE30" s="33"/>
      <c r="EOF30" s="32"/>
      <c r="EOG30" s="37"/>
      <c r="EOH30" s="33"/>
      <c r="EOI30" s="33"/>
      <c r="EOJ30" s="15"/>
      <c r="EOK30" s="15"/>
      <c r="EOL30" s="32"/>
      <c r="EOM30" s="32"/>
      <c r="EON30" s="33"/>
      <c r="EOO30" s="33"/>
      <c r="EOP30" s="32"/>
      <c r="EOQ30" s="34"/>
      <c r="EOR30" s="35"/>
      <c r="EOS30" s="36"/>
      <c r="EOT30" s="35"/>
      <c r="EOU30" s="33"/>
      <c r="EOV30" s="33"/>
      <c r="EOW30" s="33"/>
      <c r="EOX30" s="33"/>
      <c r="EOY30" s="33"/>
      <c r="EOZ30" s="33"/>
      <c r="EPA30" s="32"/>
      <c r="EPB30" s="37"/>
      <c r="EPC30" s="33"/>
      <c r="EPD30" s="33"/>
      <c r="EPE30" s="15"/>
      <c r="EPF30" s="15"/>
      <c r="EPG30" s="32"/>
      <c r="EPH30" s="32"/>
      <c r="EPI30" s="33"/>
      <c r="EPJ30" s="33"/>
      <c r="EPK30" s="32"/>
      <c r="EPL30" s="34"/>
      <c r="EPM30" s="35"/>
      <c r="EPN30" s="36"/>
      <c r="EPO30" s="35"/>
      <c r="EPP30" s="33"/>
      <c r="EPQ30" s="33"/>
      <c r="EPR30" s="33"/>
      <c r="EPS30" s="33"/>
      <c r="EPT30" s="33"/>
      <c r="EPU30" s="33"/>
      <c r="EPV30" s="32"/>
      <c r="EPW30" s="37"/>
      <c r="EPX30" s="33"/>
      <c r="EPY30" s="33"/>
      <c r="EPZ30" s="15"/>
      <c r="EQA30" s="15"/>
      <c r="EQB30" s="32"/>
      <c r="EQC30" s="32"/>
      <c r="EQD30" s="33"/>
      <c r="EQE30" s="33"/>
      <c r="EQF30" s="32"/>
      <c r="EQG30" s="34"/>
      <c r="EQH30" s="35"/>
      <c r="EQI30" s="36"/>
      <c r="EQJ30" s="35"/>
      <c r="EQK30" s="33"/>
      <c r="EQL30" s="33"/>
      <c r="EQM30" s="33"/>
      <c r="EQN30" s="33"/>
      <c r="EQO30" s="33"/>
      <c r="EQP30" s="33"/>
      <c r="EQQ30" s="32"/>
      <c r="EQR30" s="37"/>
      <c r="EQS30" s="33"/>
      <c r="EQT30" s="33"/>
      <c r="EQU30" s="15"/>
      <c r="EQV30" s="15"/>
      <c r="EQW30" s="32"/>
      <c r="EQX30" s="32"/>
      <c r="EQY30" s="33"/>
      <c r="EQZ30" s="33"/>
      <c r="ERA30" s="32"/>
      <c r="ERB30" s="34"/>
      <c r="ERC30" s="35"/>
      <c r="ERD30" s="36"/>
      <c r="ERE30" s="35"/>
      <c r="ERF30" s="33"/>
      <c r="ERG30" s="33"/>
      <c r="ERH30" s="33"/>
      <c r="ERI30" s="33"/>
      <c r="ERJ30" s="33"/>
      <c r="ERK30" s="33"/>
      <c r="ERL30" s="32"/>
      <c r="ERM30" s="37"/>
      <c r="ERN30" s="33"/>
      <c r="ERO30" s="33"/>
      <c r="ERP30" s="15"/>
      <c r="ERQ30" s="15"/>
      <c r="ERR30" s="32"/>
      <c r="ERS30" s="32"/>
      <c r="ERT30" s="33"/>
      <c r="ERU30" s="33"/>
      <c r="ERV30" s="32"/>
      <c r="ERW30" s="34"/>
      <c r="ERX30" s="35"/>
      <c r="ERY30" s="36"/>
      <c r="ERZ30" s="35"/>
      <c r="ESA30" s="33"/>
      <c r="ESB30" s="33"/>
      <c r="ESC30" s="33"/>
      <c r="ESD30" s="33"/>
      <c r="ESE30" s="33"/>
      <c r="ESF30" s="33"/>
      <c r="ESG30" s="32"/>
      <c r="ESH30" s="37"/>
      <c r="ESI30" s="33"/>
      <c r="ESJ30" s="33"/>
      <c r="ESK30" s="15"/>
      <c r="ESL30" s="15"/>
      <c r="ESM30" s="32"/>
      <c r="ESN30" s="32"/>
      <c r="ESO30" s="33"/>
      <c r="ESP30" s="33"/>
      <c r="ESQ30" s="32"/>
      <c r="ESR30" s="34"/>
      <c r="ESS30" s="35"/>
      <c r="EST30" s="36"/>
      <c r="ESU30" s="35"/>
      <c r="ESV30" s="33"/>
      <c r="ESW30" s="33"/>
      <c r="ESX30" s="33"/>
      <c r="ESY30" s="33"/>
      <c r="ESZ30" s="33"/>
      <c r="ETA30" s="33"/>
      <c r="ETB30" s="32"/>
      <c r="ETC30" s="37"/>
      <c r="ETD30" s="33"/>
      <c r="ETE30" s="33"/>
      <c r="ETF30" s="15"/>
      <c r="ETG30" s="15"/>
      <c r="ETH30" s="32"/>
      <c r="ETI30" s="32"/>
      <c r="ETJ30" s="33"/>
      <c r="ETK30" s="33"/>
      <c r="ETL30" s="32"/>
      <c r="ETM30" s="34"/>
      <c r="ETN30" s="35"/>
      <c r="ETO30" s="36"/>
      <c r="ETP30" s="35"/>
      <c r="ETQ30" s="33"/>
      <c r="ETR30" s="33"/>
      <c r="ETS30" s="33"/>
      <c r="ETT30" s="33"/>
      <c r="ETU30" s="33"/>
      <c r="ETV30" s="33"/>
      <c r="ETW30" s="32"/>
      <c r="ETX30" s="37"/>
      <c r="ETY30" s="33"/>
      <c r="ETZ30" s="33"/>
      <c r="EUA30" s="15"/>
      <c r="EUB30" s="15"/>
      <c r="EUC30" s="32"/>
      <c r="EUD30" s="32"/>
      <c r="EUE30" s="33"/>
      <c r="EUF30" s="33"/>
      <c r="EUG30" s="32"/>
      <c r="EUH30" s="34"/>
      <c r="EUI30" s="35"/>
      <c r="EUJ30" s="36"/>
      <c r="EUK30" s="35"/>
      <c r="EUL30" s="33"/>
      <c r="EUM30" s="33"/>
      <c r="EUN30" s="33"/>
      <c r="EUO30" s="33"/>
      <c r="EUP30" s="33"/>
      <c r="EUQ30" s="33"/>
      <c r="EUR30" s="32"/>
      <c r="EUS30" s="37"/>
      <c r="EUT30" s="33"/>
      <c r="EUU30" s="33"/>
      <c r="EUV30" s="15"/>
      <c r="EUW30" s="15"/>
      <c r="EUX30" s="32"/>
      <c r="EUY30" s="32"/>
      <c r="EUZ30" s="33"/>
      <c r="EVA30" s="33"/>
      <c r="EVB30" s="32"/>
      <c r="EVC30" s="34"/>
      <c r="EVD30" s="35"/>
      <c r="EVE30" s="36"/>
      <c r="EVF30" s="35"/>
      <c r="EVG30" s="33"/>
      <c r="EVH30" s="33"/>
      <c r="EVI30" s="33"/>
      <c r="EVJ30" s="33"/>
      <c r="EVK30" s="33"/>
      <c r="EVL30" s="33"/>
      <c r="EVM30" s="32"/>
      <c r="EVN30" s="37"/>
      <c r="EVO30" s="33"/>
      <c r="EVP30" s="33"/>
      <c r="EVQ30" s="15"/>
      <c r="EVR30" s="15"/>
      <c r="EVS30" s="32"/>
      <c r="EVT30" s="32"/>
      <c r="EVU30" s="33"/>
      <c r="EVV30" s="33"/>
      <c r="EVW30" s="32"/>
      <c r="EVX30" s="34"/>
      <c r="EVY30" s="35"/>
      <c r="EVZ30" s="36"/>
      <c r="EWA30" s="35"/>
      <c r="EWB30" s="33"/>
      <c r="EWC30" s="33"/>
      <c r="EWD30" s="33"/>
      <c r="EWE30" s="33"/>
      <c r="EWF30" s="33"/>
      <c r="EWG30" s="33"/>
      <c r="EWH30" s="32"/>
      <c r="EWI30" s="37"/>
      <c r="EWJ30" s="33"/>
      <c r="EWK30" s="33"/>
      <c r="EWL30" s="15"/>
      <c r="EWM30" s="15"/>
      <c r="EWN30" s="32"/>
      <c r="EWO30" s="32"/>
      <c r="EWP30" s="33"/>
      <c r="EWQ30" s="33"/>
      <c r="EWR30" s="32"/>
      <c r="EWS30" s="34"/>
      <c r="EWT30" s="35"/>
      <c r="EWU30" s="36"/>
      <c r="EWV30" s="35"/>
      <c r="EWW30" s="33"/>
      <c r="EWX30" s="33"/>
      <c r="EWY30" s="33"/>
      <c r="EWZ30" s="33"/>
      <c r="EXA30" s="33"/>
      <c r="EXB30" s="33"/>
      <c r="EXC30" s="32"/>
      <c r="EXD30" s="37"/>
      <c r="EXE30" s="33"/>
      <c r="EXF30" s="33"/>
      <c r="EXG30" s="15"/>
      <c r="EXH30" s="15"/>
      <c r="EXI30" s="32"/>
      <c r="EXJ30" s="32"/>
      <c r="EXK30" s="33"/>
      <c r="EXL30" s="33"/>
      <c r="EXM30" s="32"/>
      <c r="EXN30" s="34"/>
      <c r="EXO30" s="35"/>
      <c r="EXP30" s="36"/>
      <c r="EXQ30" s="35"/>
      <c r="EXR30" s="33"/>
      <c r="EXS30" s="33"/>
      <c r="EXT30" s="33"/>
      <c r="EXU30" s="33"/>
      <c r="EXV30" s="33"/>
      <c r="EXW30" s="33"/>
      <c r="EXX30" s="32"/>
      <c r="EXY30" s="37"/>
      <c r="EXZ30" s="33"/>
      <c r="EYA30" s="33"/>
      <c r="EYB30" s="15"/>
      <c r="EYC30" s="15"/>
      <c r="EYD30" s="32"/>
      <c r="EYE30" s="32"/>
      <c r="EYF30" s="33"/>
      <c r="EYG30" s="33"/>
      <c r="EYH30" s="32"/>
      <c r="EYI30" s="34"/>
      <c r="EYJ30" s="35"/>
      <c r="EYK30" s="36"/>
      <c r="EYL30" s="35"/>
      <c r="EYM30" s="33"/>
      <c r="EYN30" s="33"/>
      <c r="EYO30" s="33"/>
      <c r="EYP30" s="33"/>
      <c r="EYQ30" s="33"/>
      <c r="EYR30" s="33"/>
      <c r="EYS30" s="32"/>
      <c r="EYT30" s="37"/>
      <c r="EYU30" s="33"/>
      <c r="EYV30" s="33"/>
      <c r="EYW30" s="15"/>
      <c r="EYX30" s="15"/>
      <c r="EYY30" s="32"/>
      <c r="EYZ30" s="32"/>
      <c r="EZA30" s="33"/>
      <c r="EZB30" s="33"/>
      <c r="EZC30" s="32"/>
      <c r="EZD30" s="34"/>
      <c r="EZE30" s="35"/>
      <c r="EZF30" s="36"/>
      <c r="EZG30" s="35"/>
      <c r="EZH30" s="33"/>
      <c r="EZI30" s="33"/>
      <c r="EZJ30" s="33"/>
      <c r="EZK30" s="33"/>
      <c r="EZL30" s="33"/>
      <c r="EZM30" s="33"/>
      <c r="EZN30" s="32"/>
      <c r="EZO30" s="37"/>
      <c r="EZP30" s="33"/>
      <c r="EZQ30" s="33"/>
      <c r="EZR30" s="15"/>
      <c r="EZS30" s="15"/>
      <c r="EZT30" s="32"/>
      <c r="EZU30" s="32"/>
      <c r="EZV30" s="33"/>
      <c r="EZW30" s="33"/>
      <c r="EZX30" s="32"/>
      <c r="EZY30" s="34"/>
      <c r="EZZ30" s="35"/>
      <c r="FAA30" s="36"/>
      <c r="FAB30" s="35"/>
      <c r="FAC30" s="33"/>
      <c r="FAD30" s="33"/>
      <c r="FAE30" s="33"/>
      <c r="FAF30" s="33"/>
      <c r="FAG30" s="33"/>
      <c r="FAH30" s="33"/>
      <c r="FAI30" s="32"/>
      <c r="FAJ30" s="37"/>
      <c r="FAK30" s="33"/>
      <c r="FAL30" s="33"/>
      <c r="FAM30" s="15"/>
      <c r="FAN30" s="15"/>
      <c r="FAO30" s="32"/>
      <c r="FAP30" s="32"/>
      <c r="FAQ30" s="33"/>
      <c r="FAR30" s="33"/>
      <c r="FAS30" s="32"/>
      <c r="FAT30" s="34"/>
      <c r="FAU30" s="35"/>
      <c r="FAV30" s="36"/>
      <c r="FAW30" s="35"/>
      <c r="FAX30" s="33"/>
      <c r="FAY30" s="33"/>
      <c r="FAZ30" s="33"/>
      <c r="FBA30" s="33"/>
      <c r="FBB30" s="33"/>
      <c r="FBC30" s="33"/>
      <c r="FBD30" s="32"/>
      <c r="FBE30" s="37"/>
      <c r="FBF30" s="33"/>
      <c r="FBG30" s="33"/>
      <c r="FBH30" s="15"/>
      <c r="FBI30" s="15"/>
      <c r="FBJ30" s="32"/>
      <c r="FBK30" s="32"/>
      <c r="FBL30" s="33"/>
      <c r="FBM30" s="33"/>
      <c r="FBN30" s="32"/>
      <c r="FBO30" s="34"/>
      <c r="FBP30" s="35"/>
      <c r="FBQ30" s="36"/>
      <c r="FBR30" s="35"/>
      <c r="FBS30" s="33"/>
      <c r="FBT30" s="33"/>
      <c r="FBU30" s="33"/>
      <c r="FBV30" s="33"/>
      <c r="FBW30" s="33"/>
      <c r="FBX30" s="33"/>
      <c r="FBY30" s="32"/>
      <c r="FBZ30" s="37"/>
      <c r="FCA30" s="33"/>
      <c r="FCB30" s="33"/>
      <c r="FCC30" s="15"/>
      <c r="FCD30" s="15"/>
      <c r="FCE30" s="32"/>
      <c r="FCF30" s="32"/>
      <c r="FCG30" s="33"/>
      <c r="FCH30" s="33"/>
      <c r="FCI30" s="32"/>
      <c r="FCJ30" s="34"/>
      <c r="FCK30" s="35"/>
      <c r="FCL30" s="36"/>
      <c r="FCM30" s="35"/>
      <c r="FCN30" s="33"/>
      <c r="FCO30" s="33"/>
      <c r="FCP30" s="33"/>
      <c r="FCQ30" s="33"/>
      <c r="FCR30" s="33"/>
      <c r="FCS30" s="33"/>
      <c r="FCT30" s="32"/>
      <c r="FCU30" s="37"/>
      <c r="FCV30" s="33"/>
      <c r="FCW30" s="33"/>
      <c r="FCX30" s="15"/>
      <c r="FCY30" s="15"/>
      <c r="FCZ30" s="32"/>
      <c r="FDA30" s="32"/>
      <c r="FDB30" s="33"/>
      <c r="FDC30" s="33"/>
      <c r="FDD30" s="32"/>
      <c r="FDE30" s="34"/>
      <c r="FDF30" s="35"/>
      <c r="FDG30" s="36"/>
      <c r="FDH30" s="35"/>
      <c r="FDI30" s="33"/>
      <c r="FDJ30" s="33"/>
      <c r="FDK30" s="33"/>
      <c r="FDL30" s="33"/>
      <c r="FDM30" s="33"/>
      <c r="FDN30" s="33"/>
      <c r="FDO30" s="32"/>
      <c r="FDP30" s="37"/>
      <c r="FDQ30" s="33"/>
      <c r="FDR30" s="33"/>
      <c r="FDS30" s="15"/>
      <c r="FDT30" s="15"/>
      <c r="FDU30" s="32"/>
      <c r="FDV30" s="32"/>
      <c r="FDW30" s="33"/>
      <c r="FDX30" s="33"/>
      <c r="FDY30" s="32"/>
      <c r="FDZ30" s="34"/>
      <c r="FEA30" s="35"/>
      <c r="FEB30" s="36"/>
      <c r="FEC30" s="35"/>
      <c r="FED30" s="33"/>
      <c r="FEE30" s="33"/>
      <c r="FEF30" s="33"/>
      <c r="FEG30" s="33"/>
      <c r="FEH30" s="33"/>
      <c r="FEI30" s="33"/>
      <c r="FEJ30" s="32"/>
      <c r="FEK30" s="37"/>
      <c r="FEL30" s="33"/>
      <c r="FEM30" s="33"/>
      <c r="FEN30" s="15"/>
      <c r="FEO30" s="15"/>
      <c r="FEP30" s="32"/>
      <c r="FEQ30" s="32"/>
      <c r="FER30" s="33"/>
      <c r="FES30" s="33"/>
      <c r="FET30" s="32"/>
      <c r="FEU30" s="34"/>
      <c r="FEV30" s="35"/>
      <c r="FEW30" s="36"/>
      <c r="FEX30" s="35"/>
      <c r="FEY30" s="33"/>
      <c r="FEZ30" s="33"/>
      <c r="FFA30" s="33"/>
      <c r="FFB30" s="33"/>
      <c r="FFC30" s="33"/>
      <c r="FFD30" s="33"/>
      <c r="FFE30" s="32"/>
      <c r="FFF30" s="37"/>
      <c r="FFG30" s="33"/>
      <c r="FFH30" s="33"/>
      <c r="FFI30" s="15"/>
      <c r="FFJ30" s="15"/>
      <c r="FFK30" s="32"/>
      <c r="FFL30" s="32"/>
      <c r="FFM30" s="33"/>
      <c r="FFN30" s="33"/>
      <c r="FFO30" s="32"/>
      <c r="FFP30" s="34"/>
      <c r="FFQ30" s="35"/>
      <c r="FFR30" s="36"/>
      <c r="FFS30" s="35"/>
      <c r="FFT30" s="33"/>
      <c r="FFU30" s="33"/>
      <c r="FFV30" s="33"/>
      <c r="FFW30" s="33"/>
      <c r="FFX30" s="33"/>
      <c r="FFY30" s="33"/>
      <c r="FFZ30" s="32"/>
      <c r="FGA30" s="37"/>
      <c r="FGB30" s="33"/>
      <c r="FGC30" s="33"/>
      <c r="FGD30" s="15"/>
      <c r="FGE30" s="15"/>
      <c r="FGF30" s="32"/>
      <c r="FGG30" s="32"/>
      <c r="FGH30" s="33"/>
      <c r="FGI30" s="33"/>
      <c r="FGJ30" s="32"/>
      <c r="FGK30" s="34"/>
      <c r="FGL30" s="35"/>
      <c r="FGM30" s="36"/>
      <c r="FGN30" s="35"/>
      <c r="FGO30" s="33"/>
      <c r="FGP30" s="33"/>
      <c r="FGQ30" s="33"/>
      <c r="FGR30" s="33"/>
      <c r="FGS30" s="33"/>
      <c r="FGT30" s="33"/>
      <c r="FGU30" s="32"/>
      <c r="FGV30" s="37"/>
      <c r="FGW30" s="33"/>
      <c r="FGX30" s="33"/>
      <c r="FGY30" s="15"/>
      <c r="FGZ30" s="15"/>
      <c r="FHA30" s="32"/>
      <c r="FHB30" s="32"/>
      <c r="FHC30" s="33"/>
      <c r="FHD30" s="33"/>
      <c r="FHE30" s="32"/>
      <c r="FHF30" s="34"/>
      <c r="FHG30" s="35"/>
      <c r="FHH30" s="36"/>
      <c r="FHI30" s="35"/>
      <c r="FHJ30" s="33"/>
      <c r="FHK30" s="33"/>
      <c r="FHL30" s="33"/>
      <c r="FHM30" s="33"/>
      <c r="FHN30" s="33"/>
      <c r="FHO30" s="33"/>
      <c r="FHP30" s="32"/>
      <c r="FHQ30" s="37"/>
      <c r="FHR30" s="33"/>
      <c r="FHS30" s="33"/>
      <c r="FHT30" s="15"/>
      <c r="FHU30" s="15"/>
      <c r="FHV30" s="32"/>
      <c r="FHW30" s="32"/>
      <c r="FHX30" s="33"/>
      <c r="FHY30" s="33"/>
      <c r="FHZ30" s="32"/>
      <c r="FIA30" s="34"/>
      <c r="FIB30" s="35"/>
      <c r="FIC30" s="36"/>
      <c r="FID30" s="35"/>
      <c r="FIE30" s="33"/>
      <c r="FIF30" s="33"/>
      <c r="FIG30" s="33"/>
      <c r="FIH30" s="33"/>
      <c r="FII30" s="33"/>
      <c r="FIJ30" s="33"/>
      <c r="FIK30" s="32"/>
      <c r="FIL30" s="37"/>
      <c r="FIM30" s="33"/>
      <c r="FIN30" s="33"/>
      <c r="FIO30" s="15"/>
      <c r="FIP30" s="15"/>
      <c r="FIQ30" s="32"/>
      <c r="FIR30" s="32"/>
      <c r="FIS30" s="33"/>
      <c r="FIT30" s="33"/>
      <c r="FIU30" s="32"/>
      <c r="FIV30" s="34"/>
      <c r="FIW30" s="35"/>
      <c r="FIX30" s="36"/>
      <c r="FIY30" s="35"/>
      <c r="FIZ30" s="33"/>
      <c r="FJA30" s="33"/>
      <c r="FJB30" s="33"/>
      <c r="FJC30" s="33"/>
      <c r="FJD30" s="33"/>
      <c r="FJE30" s="33"/>
      <c r="FJF30" s="32"/>
      <c r="FJG30" s="37"/>
      <c r="FJH30" s="33"/>
      <c r="FJI30" s="33"/>
      <c r="FJJ30" s="15"/>
      <c r="FJK30" s="15"/>
      <c r="FJL30" s="32"/>
      <c r="FJM30" s="32"/>
      <c r="FJN30" s="33"/>
      <c r="FJO30" s="33"/>
      <c r="FJP30" s="32"/>
      <c r="FJQ30" s="34"/>
      <c r="FJR30" s="35"/>
      <c r="FJS30" s="36"/>
      <c r="FJT30" s="35"/>
      <c r="FJU30" s="33"/>
      <c r="FJV30" s="33"/>
      <c r="FJW30" s="33"/>
      <c r="FJX30" s="33"/>
      <c r="FJY30" s="33"/>
      <c r="FJZ30" s="33"/>
      <c r="FKA30" s="32"/>
      <c r="FKB30" s="37"/>
      <c r="FKC30" s="33"/>
      <c r="FKD30" s="33"/>
      <c r="FKE30" s="15"/>
      <c r="FKF30" s="15"/>
      <c r="FKG30" s="32"/>
      <c r="FKH30" s="32"/>
      <c r="FKI30" s="33"/>
      <c r="FKJ30" s="33"/>
      <c r="FKK30" s="32"/>
      <c r="FKL30" s="34"/>
      <c r="FKM30" s="35"/>
      <c r="FKN30" s="36"/>
      <c r="FKO30" s="35"/>
      <c r="FKP30" s="33"/>
      <c r="FKQ30" s="33"/>
      <c r="FKR30" s="33"/>
      <c r="FKS30" s="33"/>
      <c r="FKT30" s="33"/>
      <c r="FKU30" s="33"/>
      <c r="FKV30" s="32"/>
      <c r="FKW30" s="37"/>
      <c r="FKX30" s="33"/>
      <c r="FKY30" s="33"/>
      <c r="FKZ30" s="15"/>
      <c r="FLA30" s="15"/>
      <c r="FLB30" s="32"/>
      <c r="FLC30" s="32"/>
      <c r="FLD30" s="33"/>
      <c r="FLE30" s="33"/>
      <c r="FLF30" s="32"/>
      <c r="FLG30" s="34"/>
      <c r="FLH30" s="35"/>
      <c r="FLI30" s="36"/>
      <c r="FLJ30" s="35"/>
      <c r="FLK30" s="33"/>
      <c r="FLL30" s="33"/>
      <c r="FLM30" s="33"/>
      <c r="FLN30" s="33"/>
      <c r="FLO30" s="33"/>
      <c r="FLP30" s="33"/>
      <c r="FLQ30" s="32"/>
      <c r="FLR30" s="37"/>
      <c r="FLS30" s="33"/>
      <c r="FLT30" s="33"/>
      <c r="FLU30" s="15"/>
      <c r="FLV30" s="15"/>
      <c r="FLW30" s="32"/>
      <c r="FLX30" s="32"/>
      <c r="FLY30" s="33"/>
      <c r="FLZ30" s="33"/>
      <c r="FMA30" s="32"/>
      <c r="FMB30" s="34"/>
      <c r="FMC30" s="35"/>
      <c r="FMD30" s="36"/>
      <c r="FME30" s="35"/>
      <c r="FMF30" s="33"/>
      <c r="FMG30" s="33"/>
      <c r="FMH30" s="33"/>
      <c r="FMI30" s="33"/>
      <c r="FMJ30" s="33"/>
      <c r="FMK30" s="33"/>
      <c r="FML30" s="32"/>
      <c r="FMM30" s="37"/>
      <c r="FMN30" s="33"/>
      <c r="FMO30" s="33"/>
      <c r="FMP30" s="15"/>
      <c r="FMQ30" s="15"/>
      <c r="FMR30" s="32"/>
      <c r="FMS30" s="32"/>
      <c r="FMT30" s="33"/>
      <c r="FMU30" s="33"/>
      <c r="FMV30" s="32"/>
      <c r="FMW30" s="34"/>
      <c r="FMX30" s="35"/>
      <c r="FMY30" s="36"/>
      <c r="FMZ30" s="35"/>
      <c r="FNA30" s="33"/>
      <c r="FNB30" s="33"/>
      <c r="FNC30" s="33"/>
      <c r="FND30" s="33"/>
      <c r="FNE30" s="33"/>
      <c r="FNF30" s="33"/>
      <c r="FNG30" s="32"/>
      <c r="FNH30" s="37"/>
      <c r="FNI30" s="33"/>
      <c r="FNJ30" s="33"/>
      <c r="FNK30" s="15"/>
      <c r="FNL30" s="15"/>
      <c r="FNM30" s="32"/>
      <c r="FNN30" s="32"/>
      <c r="FNO30" s="33"/>
      <c r="FNP30" s="33"/>
      <c r="FNQ30" s="32"/>
      <c r="FNR30" s="34"/>
      <c r="FNS30" s="35"/>
      <c r="FNT30" s="36"/>
      <c r="FNU30" s="35"/>
      <c r="FNV30" s="33"/>
      <c r="FNW30" s="33"/>
      <c r="FNX30" s="33"/>
      <c r="FNY30" s="33"/>
      <c r="FNZ30" s="33"/>
      <c r="FOA30" s="33"/>
      <c r="FOB30" s="32"/>
      <c r="FOC30" s="37"/>
      <c r="FOD30" s="33"/>
      <c r="FOE30" s="33"/>
      <c r="FOF30" s="15"/>
      <c r="FOG30" s="15"/>
      <c r="FOH30" s="32"/>
      <c r="FOI30" s="32"/>
      <c r="FOJ30" s="33"/>
      <c r="FOK30" s="33"/>
      <c r="FOL30" s="32"/>
      <c r="FOM30" s="34"/>
      <c r="FON30" s="35"/>
      <c r="FOO30" s="36"/>
      <c r="FOP30" s="35"/>
      <c r="FOQ30" s="33"/>
      <c r="FOR30" s="33"/>
      <c r="FOS30" s="33"/>
      <c r="FOT30" s="33"/>
      <c r="FOU30" s="33"/>
      <c r="FOV30" s="33"/>
      <c r="FOW30" s="32"/>
      <c r="FOX30" s="37"/>
      <c r="FOY30" s="33"/>
      <c r="FOZ30" s="33"/>
      <c r="FPA30" s="15"/>
      <c r="FPB30" s="15"/>
      <c r="FPC30" s="32"/>
      <c r="FPD30" s="32"/>
      <c r="FPE30" s="33"/>
      <c r="FPF30" s="33"/>
      <c r="FPG30" s="32"/>
      <c r="FPH30" s="34"/>
      <c r="FPI30" s="35"/>
      <c r="FPJ30" s="36"/>
      <c r="FPK30" s="35"/>
      <c r="FPL30" s="33"/>
      <c r="FPM30" s="33"/>
      <c r="FPN30" s="33"/>
      <c r="FPO30" s="33"/>
      <c r="FPP30" s="33"/>
      <c r="FPQ30" s="33"/>
      <c r="FPR30" s="32"/>
      <c r="FPS30" s="37"/>
      <c r="FPT30" s="33"/>
      <c r="FPU30" s="33"/>
      <c r="FPV30" s="15"/>
      <c r="FPW30" s="15"/>
      <c r="FPX30" s="32"/>
      <c r="FPY30" s="32"/>
      <c r="FPZ30" s="33"/>
      <c r="FQA30" s="33"/>
      <c r="FQB30" s="32"/>
      <c r="FQC30" s="34"/>
      <c r="FQD30" s="35"/>
      <c r="FQE30" s="36"/>
      <c r="FQF30" s="35"/>
      <c r="FQG30" s="33"/>
      <c r="FQH30" s="33"/>
      <c r="FQI30" s="33"/>
      <c r="FQJ30" s="33"/>
      <c r="FQK30" s="33"/>
      <c r="FQL30" s="33"/>
      <c r="FQM30" s="32"/>
      <c r="FQN30" s="37"/>
      <c r="FQO30" s="33"/>
      <c r="FQP30" s="33"/>
      <c r="FQQ30" s="15"/>
      <c r="FQR30" s="15"/>
      <c r="FQS30" s="32"/>
      <c r="FQT30" s="32"/>
      <c r="FQU30" s="33"/>
      <c r="FQV30" s="33"/>
      <c r="FQW30" s="32"/>
      <c r="FQX30" s="34"/>
      <c r="FQY30" s="35"/>
      <c r="FQZ30" s="36"/>
      <c r="FRA30" s="35"/>
      <c r="FRB30" s="33"/>
      <c r="FRC30" s="33"/>
      <c r="FRD30" s="33"/>
      <c r="FRE30" s="33"/>
      <c r="FRF30" s="33"/>
      <c r="FRG30" s="33"/>
      <c r="FRH30" s="32"/>
      <c r="FRI30" s="37"/>
      <c r="FRJ30" s="33"/>
      <c r="FRK30" s="33"/>
      <c r="FRL30" s="15"/>
      <c r="FRM30" s="15"/>
      <c r="FRN30" s="32"/>
      <c r="FRO30" s="32"/>
      <c r="FRP30" s="33"/>
      <c r="FRQ30" s="33"/>
      <c r="FRR30" s="32"/>
      <c r="FRS30" s="34"/>
      <c r="FRT30" s="35"/>
      <c r="FRU30" s="36"/>
      <c r="FRV30" s="35"/>
      <c r="FRW30" s="33"/>
      <c r="FRX30" s="33"/>
      <c r="FRY30" s="33"/>
      <c r="FRZ30" s="33"/>
      <c r="FSA30" s="33"/>
      <c r="FSB30" s="33"/>
      <c r="FSC30" s="32"/>
      <c r="FSD30" s="37"/>
      <c r="FSE30" s="33"/>
      <c r="FSF30" s="33"/>
      <c r="FSG30" s="15"/>
      <c r="FSH30" s="15"/>
      <c r="FSI30" s="32"/>
      <c r="FSJ30" s="32"/>
      <c r="FSK30" s="33"/>
      <c r="FSL30" s="33"/>
      <c r="FSM30" s="32"/>
      <c r="FSN30" s="34"/>
      <c r="FSO30" s="35"/>
      <c r="FSP30" s="36"/>
      <c r="FSQ30" s="35"/>
      <c r="FSR30" s="33"/>
      <c r="FSS30" s="33"/>
      <c r="FST30" s="33"/>
      <c r="FSU30" s="33"/>
      <c r="FSV30" s="33"/>
      <c r="FSW30" s="33"/>
      <c r="FSX30" s="32"/>
      <c r="FSY30" s="37"/>
      <c r="FSZ30" s="33"/>
      <c r="FTA30" s="33"/>
      <c r="FTB30" s="15"/>
      <c r="FTC30" s="15"/>
      <c r="FTD30" s="32"/>
      <c r="FTE30" s="32"/>
      <c r="FTF30" s="33"/>
      <c r="FTG30" s="33"/>
      <c r="FTH30" s="32"/>
      <c r="FTI30" s="34"/>
      <c r="FTJ30" s="35"/>
      <c r="FTK30" s="36"/>
      <c r="FTL30" s="35"/>
      <c r="FTM30" s="33"/>
      <c r="FTN30" s="33"/>
      <c r="FTO30" s="33"/>
      <c r="FTP30" s="33"/>
      <c r="FTQ30" s="33"/>
      <c r="FTR30" s="33"/>
      <c r="FTS30" s="32"/>
      <c r="FTT30" s="37"/>
      <c r="FTU30" s="33"/>
      <c r="FTV30" s="33"/>
      <c r="FTW30" s="15"/>
      <c r="FTX30" s="15"/>
      <c r="FTY30" s="32"/>
      <c r="FTZ30" s="32"/>
      <c r="FUA30" s="33"/>
      <c r="FUB30" s="33"/>
      <c r="FUC30" s="32"/>
      <c r="FUD30" s="34"/>
      <c r="FUE30" s="35"/>
      <c r="FUF30" s="36"/>
      <c r="FUG30" s="35"/>
      <c r="FUH30" s="33"/>
      <c r="FUI30" s="33"/>
      <c r="FUJ30" s="33"/>
      <c r="FUK30" s="33"/>
      <c r="FUL30" s="33"/>
      <c r="FUM30" s="33"/>
      <c r="FUN30" s="32"/>
      <c r="FUO30" s="37"/>
      <c r="FUP30" s="33"/>
      <c r="FUQ30" s="33"/>
      <c r="FUR30" s="15"/>
      <c r="FUS30" s="15"/>
      <c r="FUT30" s="32"/>
      <c r="FUU30" s="32"/>
      <c r="FUV30" s="33"/>
      <c r="FUW30" s="33"/>
      <c r="FUX30" s="32"/>
      <c r="FUY30" s="34"/>
      <c r="FUZ30" s="35"/>
      <c r="FVA30" s="36"/>
      <c r="FVB30" s="35"/>
      <c r="FVC30" s="33"/>
      <c r="FVD30" s="33"/>
      <c r="FVE30" s="33"/>
      <c r="FVF30" s="33"/>
      <c r="FVG30" s="33"/>
      <c r="FVH30" s="33"/>
      <c r="FVI30" s="32"/>
      <c r="FVJ30" s="37"/>
      <c r="FVK30" s="33"/>
      <c r="FVL30" s="33"/>
      <c r="FVM30" s="15"/>
      <c r="FVN30" s="15"/>
      <c r="FVO30" s="32"/>
      <c r="FVP30" s="32"/>
      <c r="FVQ30" s="33"/>
      <c r="FVR30" s="33"/>
      <c r="FVS30" s="32"/>
      <c r="FVT30" s="34"/>
      <c r="FVU30" s="35"/>
      <c r="FVV30" s="36"/>
      <c r="FVW30" s="35"/>
      <c r="FVX30" s="33"/>
      <c r="FVY30" s="33"/>
      <c r="FVZ30" s="33"/>
      <c r="FWA30" s="33"/>
      <c r="FWB30" s="33"/>
      <c r="FWC30" s="33"/>
      <c r="FWD30" s="32"/>
      <c r="FWE30" s="37"/>
      <c r="FWF30" s="33"/>
      <c r="FWG30" s="33"/>
      <c r="FWH30" s="15"/>
      <c r="FWI30" s="15"/>
      <c r="FWJ30" s="32"/>
      <c r="FWK30" s="32"/>
      <c r="FWL30" s="33"/>
      <c r="FWM30" s="33"/>
      <c r="FWN30" s="32"/>
      <c r="FWO30" s="34"/>
      <c r="FWP30" s="35"/>
      <c r="FWQ30" s="36"/>
      <c r="FWR30" s="35"/>
      <c r="FWS30" s="33"/>
      <c r="FWT30" s="33"/>
      <c r="FWU30" s="33"/>
      <c r="FWV30" s="33"/>
      <c r="FWW30" s="33"/>
      <c r="FWX30" s="33"/>
      <c r="FWY30" s="32"/>
      <c r="FWZ30" s="37"/>
      <c r="FXA30" s="33"/>
      <c r="FXB30" s="33"/>
      <c r="FXC30" s="15"/>
      <c r="FXD30" s="15"/>
      <c r="FXE30" s="32"/>
      <c r="FXF30" s="32"/>
      <c r="FXG30" s="33"/>
      <c r="FXH30" s="33"/>
      <c r="FXI30" s="32"/>
      <c r="FXJ30" s="34"/>
      <c r="FXK30" s="35"/>
      <c r="FXL30" s="36"/>
      <c r="FXM30" s="35"/>
      <c r="FXN30" s="33"/>
      <c r="FXO30" s="33"/>
      <c r="FXP30" s="33"/>
      <c r="FXQ30" s="33"/>
      <c r="FXR30" s="33"/>
      <c r="FXS30" s="33"/>
      <c r="FXT30" s="32"/>
      <c r="FXU30" s="37"/>
      <c r="FXV30" s="33"/>
      <c r="FXW30" s="33"/>
      <c r="FXX30" s="15"/>
      <c r="FXY30" s="15"/>
      <c r="FXZ30" s="32"/>
      <c r="FYA30" s="32"/>
      <c r="FYB30" s="33"/>
      <c r="FYC30" s="33"/>
      <c r="FYD30" s="32"/>
      <c r="FYE30" s="34"/>
      <c r="FYF30" s="35"/>
      <c r="FYG30" s="36"/>
      <c r="FYH30" s="35"/>
      <c r="FYI30" s="33"/>
      <c r="FYJ30" s="33"/>
      <c r="FYK30" s="33"/>
      <c r="FYL30" s="33"/>
      <c r="FYM30" s="33"/>
      <c r="FYN30" s="33"/>
      <c r="FYO30" s="32"/>
      <c r="FYP30" s="37"/>
      <c r="FYQ30" s="33"/>
      <c r="FYR30" s="33"/>
      <c r="FYS30" s="15"/>
      <c r="FYT30" s="15"/>
      <c r="FYU30" s="32"/>
      <c r="FYV30" s="32"/>
      <c r="FYW30" s="33"/>
      <c r="FYX30" s="33"/>
      <c r="FYY30" s="32"/>
      <c r="FYZ30" s="34"/>
      <c r="FZA30" s="35"/>
      <c r="FZB30" s="36"/>
      <c r="FZC30" s="35"/>
      <c r="FZD30" s="33"/>
      <c r="FZE30" s="33"/>
      <c r="FZF30" s="33"/>
      <c r="FZG30" s="33"/>
      <c r="FZH30" s="33"/>
      <c r="FZI30" s="33"/>
      <c r="FZJ30" s="32"/>
      <c r="FZK30" s="37"/>
      <c r="FZL30" s="33"/>
      <c r="FZM30" s="33"/>
      <c r="FZN30" s="15"/>
      <c r="FZO30" s="15"/>
      <c r="FZP30" s="32"/>
      <c r="FZQ30" s="32"/>
      <c r="FZR30" s="33"/>
      <c r="FZS30" s="33"/>
      <c r="FZT30" s="32"/>
      <c r="FZU30" s="34"/>
      <c r="FZV30" s="35"/>
      <c r="FZW30" s="36"/>
      <c r="FZX30" s="35"/>
      <c r="FZY30" s="33"/>
      <c r="FZZ30" s="33"/>
      <c r="GAA30" s="33"/>
      <c r="GAB30" s="33"/>
      <c r="GAC30" s="33"/>
      <c r="GAD30" s="33"/>
      <c r="GAE30" s="32"/>
      <c r="GAF30" s="37"/>
      <c r="GAG30" s="33"/>
      <c r="GAH30" s="33"/>
      <c r="GAI30" s="15"/>
      <c r="GAJ30" s="15"/>
      <c r="GAK30" s="32"/>
      <c r="GAL30" s="32"/>
      <c r="GAM30" s="33"/>
      <c r="GAN30" s="33"/>
      <c r="GAO30" s="32"/>
      <c r="GAP30" s="34"/>
      <c r="GAQ30" s="35"/>
      <c r="GAR30" s="36"/>
      <c r="GAS30" s="35"/>
      <c r="GAT30" s="33"/>
      <c r="GAU30" s="33"/>
      <c r="GAV30" s="33"/>
      <c r="GAW30" s="33"/>
      <c r="GAX30" s="33"/>
      <c r="GAY30" s="33"/>
      <c r="GAZ30" s="32"/>
      <c r="GBA30" s="37"/>
      <c r="GBB30" s="33"/>
      <c r="GBC30" s="33"/>
      <c r="GBD30" s="15"/>
      <c r="GBE30" s="15"/>
      <c r="GBF30" s="32"/>
      <c r="GBG30" s="32"/>
      <c r="GBH30" s="33"/>
      <c r="GBI30" s="33"/>
      <c r="GBJ30" s="32"/>
      <c r="GBK30" s="34"/>
      <c r="GBL30" s="35"/>
      <c r="GBM30" s="36"/>
      <c r="GBN30" s="35"/>
      <c r="GBO30" s="33"/>
      <c r="GBP30" s="33"/>
      <c r="GBQ30" s="33"/>
      <c r="GBR30" s="33"/>
      <c r="GBS30" s="33"/>
      <c r="GBT30" s="33"/>
      <c r="GBU30" s="32"/>
      <c r="GBV30" s="37"/>
      <c r="GBW30" s="33"/>
      <c r="GBX30" s="33"/>
      <c r="GBY30" s="15"/>
      <c r="GBZ30" s="15"/>
      <c r="GCA30" s="32"/>
      <c r="GCB30" s="32"/>
      <c r="GCC30" s="33"/>
      <c r="GCD30" s="33"/>
      <c r="GCE30" s="32"/>
      <c r="GCF30" s="34"/>
      <c r="GCG30" s="35"/>
      <c r="GCH30" s="36"/>
      <c r="GCI30" s="35"/>
      <c r="GCJ30" s="33"/>
      <c r="GCK30" s="33"/>
      <c r="GCL30" s="33"/>
      <c r="GCM30" s="33"/>
      <c r="GCN30" s="33"/>
      <c r="GCO30" s="33"/>
      <c r="GCP30" s="32"/>
      <c r="GCQ30" s="37"/>
      <c r="GCR30" s="33"/>
      <c r="GCS30" s="33"/>
      <c r="GCT30" s="15"/>
      <c r="GCU30" s="15"/>
      <c r="GCV30" s="32"/>
      <c r="GCW30" s="32"/>
      <c r="GCX30" s="33"/>
      <c r="GCY30" s="33"/>
      <c r="GCZ30" s="32"/>
      <c r="GDA30" s="34"/>
      <c r="GDB30" s="35"/>
      <c r="GDC30" s="36"/>
      <c r="GDD30" s="35"/>
      <c r="GDE30" s="33"/>
      <c r="GDF30" s="33"/>
      <c r="GDG30" s="33"/>
      <c r="GDH30" s="33"/>
      <c r="GDI30" s="33"/>
      <c r="GDJ30" s="33"/>
      <c r="GDK30" s="32"/>
      <c r="GDL30" s="37"/>
      <c r="GDM30" s="33"/>
      <c r="GDN30" s="33"/>
      <c r="GDO30" s="15"/>
      <c r="GDP30" s="15"/>
      <c r="GDQ30" s="32"/>
      <c r="GDR30" s="32"/>
      <c r="GDS30" s="33"/>
      <c r="GDT30" s="33"/>
      <c r="GDU30" s="32"/>
      <c r="GDV30" s="34"/>
      <c r="GDW30" s="35"/>
      <c r="GDX30" s="36"/>
      <c r="GDY30" s="35"/>
      <c r="GDZ30" s="33"/>
      <c r="GEA30" s="33"/>
      <c r="GEB30" s="33"/>
      <c r="GEC30" s="33"/>
      <c r="GED30" s="33"/>
      <c r="GEE30" s="33"/>
      <c r="GEF30" s="32"/>
      <c r="GEG30" s="37"/>
      <c r="GEH30" s="33"/>
      <c r="GEI30" s="33"/>
      <c r="GEJ30" s="15"/>
      <c r="GEK30" s="15"/>
      <c r="GEL30" s="32"/>
      <c r="GEM30" s="32"/>
      <c r="GEN30" s="33"/>
      <c r="GEO30" s="33"/>
      <c r="GEP30" s="32"/>
      <c r="GEQ30" s="34"/>
      <c r="GER30" s="35"/>
      <c r="GES30" s="36"/>
      <c r="GET30" s="35"/>
      <c r="GEU30" s="33"/>
      <c r="GEV30" s="33"/>
      <c r="GEW30" s="33"/>
      <c r="GEX30" s="33"/>
      <c r="GEY30" s="33"/>
      <c r="GEZ30" s="33"/>
      <c r="GFA30" s="32"/>
      <c r="GFB30" s="37"/>
      <c r="GFC30" s="33"/>
      <c r="GFD30" s="33"/>
      <c r="GFE30" s="15"/>
      <c r="GFF30" s="15"/>
      <c r="GFG30" s="32"/>
      <c r="GFH30" s="32"/>
      <c r="GFI30" s="33"/>
      <c r="GFJ30" s="33"/>
      <c r="GFK30" s="32"/>
      <c r="GFL30" s="34"/>
      <c r="GFM30" s="35"/>
      <c r="GFN30" s="36"/>
      <c r="GFO30" s="35"/>
      <c r="GFP30" s="33"/>
      <c r="GFQ30" s="33"/>
      <c r="GFR30" s="33"/>
      <c r="GFS30" s="33"/>
      <c r="GFT30" s="33"/>
      <c r="GFU30" s="33"/>
      <c r="GFV30" s="32"/>
      <c r="GFW30" s="37"/>
      <c r="GFX30" s="33"/>
      <c r="GFY30" s="33"/>
      <c r="GFZ30" s="15"/>
      <c r="GGA30" s="15"/>
      <c r="GGB30" s="32"/>
      <c r="GGC30" s="32"/>
      <c r="GGD30" s="33"/>
      <c r="GGE30" s="33"/>
      <c r="GGF30" s="32"/>
      <c r="GGG30" s="34"/>
      <c r="GGH30" s="35"/>
      <c r="GGI30" s="36"/>
      <c r="GGJ30" s="35"/>
      <c r="GGK30" s="33"/>
      <c r="GGL30" s="33"/>
      <c r="GGM30" s="33"/>
      <c r="GGN30" s="33"/>
      <c r="GGO30" s="33"/>
      <c r="GGP30" s="33"/>
      <c r="GGQ30" s="32"/>
      <c r="GGR30" s="37"/>
      <c r="GGS30" s="33"/>
      <c r="GGT30" s="33"/>
      <c r="GGU30" s="15"/>
      <c r="GGV30" s="15"/>
      <c r="GGW30" s="32"/>
      <c r="GGX30" s="32"/>
      <c r="GGY30" s="33"/>
      <c r="GGZ30" s="33"/>
      <c r="GHA30" s="32"/>
      <c r="GHB30" s="34"/>
      <c r="GHC30" s="35"/>
      <c r="GHD30" s="36"/>
      <c r="GHE30" s="35"/>
      <c r="GHF30" s="33"/>
      <c r="GHG30" s="33"/>
      <c r="GHH30" s="33"/>
      <c r="GHI30" s="33"/>
      <c r="GHJ30" s="33"/>
      <c r="GHK30" s="33"/>
      <c r="GHL30" s="32"/>
      <c r="GHM30" s="37"/>
      <c r="GHN30" s="33"/>
      <c r="GHO30" s="33"/>
      <c r="GHP30" s="15"/>
      <c r="GHQ30" s="15"/>
      <c r="GHR30" s="32"/>
      <c r="GHS30" s="32"/>
      <c r="GHT30" s="33"/>
      <c r="GHU30" s="33"/>
      <c r="GHV30" s="32"/>
      <c r="GHW30" s="34"/>
      <c r="GHX30" s="35"/>
      <c r="GHY30" s="36"/>
      <c r="GHZ30" s="35"/>
      <c r="GIA30" s="33"/>
      <c r="GIB30" s="33"/>
      <c r="GIC30" s="33"/>
      <c r="GID30" s="33"/>
      <c r="GIE30" s="33"/>
      <c r="GIF30" s="33"/>
      <c r="GIG30" s="32"/>
      <c r="GIH30" s="37"/>
      <c r="GII30" s="33"/>
      <c r="GIJ30" s="33"/>
      <c r="GIK30" s="15"/>
      <c r="GIL30" s="15"/>
      <c r="GIM30" s="32"/>
      <c r="GIN30" s="32"/>
      <c r="GIO30" s="33"/>
      <c r="GIP30" s="33"/>
      <c r="GIQ30" s="32"/>
      <c r="GIR30" s="34"/>
      <c r="GIS30" s="35"/>
      <c r="GIT30" s="36"/>
      <c r="GIU30" s="35"/>
      <c r="GIV30" s="33"/>
      <c r="GIW30" s="33"/>
      <c r="GIX30" s="33"/>
      <c r="GIY30" s="33"/>
      <c r="GIZ30" s="33"/>
      <c r="GJA30" s="33"/>
      <c r="GJB30" s="32"/>
      <c r="GJC30" s="37"/>
      <c r="GJD30" s="33"/>
      <c r="GJE30" s="33"/>
      <c r="GJF30" s="15"/>
      <c r="GJG30" s="15"/>
      <c r="GJH30" s="32"/>
      <c r="GJI30" s="32"/>
      <c r="GJJ30" s="33"/>
      <c r="GJK30" s="33"/>
      <c r="GJL30" s="32"/>
      <c r="GJM30" s="34"/>
      <c r="GJN30" s="35"/>
      <c r="GJO30" s="36"/>
      <c r="GJP30" s="35"/>
      <c r="GJQ30" s="33"/>
      <c r="GJR30" s="33"/>
      <c r="GJS30" s="33"/>
      <c r="GJT30" s="33"/>
      <c r="GJU30" s="33"/>
      <c r="GJV30" s="33"/>
      <c r="GJW30" s="32"/>
      <c r="GJX30" s="37"/>
      <c r="GJY30" s="33"/>
      <c r="GJZ30" s="33"/>
      <c r="GKA30" s="15"/>
      <c r="GKB30" s="15"/>
      <c r="GKC30" s="32"/>
      <c r="GKD30" s="32"/>
      <c r="GKE30" s="33"/>
      <c r="GKF30" s="33"/>
      <c r="GKG30" s="32"/>
      <c r="GKH30" s="34"/>
      <c r="GKI30" s="35"/>
      <c r="GKJ30" s="36"/>
      <c r="GKK30" s="35"/>
      <c r="GKL30" s="33"/>
      <c r="GKM30" s="33"/>
      <c r="GKN30" s="33"/>
      <c r="GKO30" s="33"/>
      <c r="GKP30" s="33"/>
      <c r="GKQ30" s="33"/>
      <c r="GKR30" s="32"/>
      <c r="GKS30" s="37"/>
      <c r="GKT30" s="33"/>
      <c r="GKU30" s="33"/>
      <c r="GKV30" s="15"/>
      <c r="GKW30" s="15"/>
      <c r="GKX30" s="32"/>
      <c r="GKY30" s="32"/>
      <c r="GKZ30" s="33"/>
      <c r="GLA30" s="33"/>
      <c r="GLB30" s="32"/>
      <c r="GLC30" s="34"/>
      <c r="GLD30" s="35"/>
      <c r="GLE30" s="36"/>
      <c r="GLF30" s="35"/>
      <c r="GLG30" s="33"/>
      <c r="GLH30" s="33"/>
      <c r="GLI30" s="33"/>
      <c r="GLJ30" s="33"/>
      <c r="GLK30" s="33"/>
      <c r="GLL30" s="33"/>
      <c r="GLM30" s="32"/>
      <c r="GLN30" s="37"/>
      <c r="GLO30" s="33"/>
      <c r="GLP30" s="33"/>
      <c r="GLQ30" s="15"/>
      <c r="GLR30" s="15"/>
      <c r="GLS30" s="32"/>
      <c r="GLT30" s="32"/>
      <c r="GLU30" s="33"/>
      <c r="GLV30" s="33"/>
      <c r="GLW30" s="32"/>
      <c r="GLX30" s="34"/>
      <c r="GLY30" s="35"/>
      <c r="GLZ30" s="36"/>
      <c r="GMA30" s="35"/>
      <c r="GMB30" s="33"/>
      <c r="GMC30" s="33"/>
      <c r="GMD30" s="33"/>
      <c r="GME30" s="33"/>
      <c r="GMF30" s="33"/>
      <c r="GMG30" s="33"/>
      <c r="GMH30" s="32"/>
      <c r="GMI30" s="37"/>
      <c r="GMJ30" s="33"/>
      <c r="GMK30" s="33"/>
      <c r="GML30" s="15"/>
      <c r="GMM30" s="15"/>
      <c r="GMN30" s="32"/>
      <c r="GMO30" s="32"/>
      <c r="GMP30" s="33"/>
      <c r="GMQ30" s="33"/>
      <c r="GMR30" s="32"/>
      <c r="GMS30" s="34"/>
      <c r="GMT30" s="35"/>
      <c r="GMU30" s="36"/>
      <c r="GMV30" s="35"/>
      <c r="GMW30" s="33"/>
      <c r="GMX30" s="33"/>
      <c r="GMY30" s="33"/>
      <c r="GMZ30" s="33"/>
      <c r="GNA30" s="33"/>
      <c r="GNB30" s="33"/>
      <c r="GNC30" s="32"/>
      <c r="GND30" s="37"/>
      <c r="GNE30" s="33"/>
      <c r="GNF30" s="33"/>
      <c r="GNG30" s="15"/>
      <c r="GNH30" s="15"/>
      <c r="GNI30" s="32"/>
      <c r="GNJ30" s="32"/>
      <c r="GNK30" s="33"/>
      <c r="GNL30" s="33"/>
      <c r="GNM30" s="32"/>
      <c r="GNN30" s="34"/>
      <c r="GNO30" s="35"/>
      <c r="GNP30" s="36"/>
      <c r="GNQ30" s="35"/>
      <c r="GNR30" s="33"/>
      <c r="GNS30" s="33"/>
      <c r="GNT30" s="33"/>
      <c r="GNU30" s="33"/>
      <c r="GNV30" s="33"/>
      <c r="GNW30" s="33"/>
      <c r="GNX30" s="32"/>
      <c r="GNY30" s="37"/>
      <c r="GNZ30" s="33"/>
      <c r="GOA30" s="33"/>
      <c r="GOB30" s="15"/>
      <c r="GOC30" s="15"/>
      <c r="GOD30" s="32"/>
      <c r="GOE30" s="32"/>
      <c r="GOF30" s="33"/>
      <c r="GOG30" s="33"/>
      <c r="GOH30" s="32"/>
      <c r="GOI30" s="34"/>
      <c r="GOJ30" s="35"/>
      <c r="GOK30" s="36"/>
      <c r="GOL30" s="35"/>
      <c r="GOM30" s="33"/>
      <c r="GON30" s="33"/>
      <c r="GOO30" s="33"/>
      <c r="GOP30" s="33"/>
      <c r="GOQ30" s="33"/>
      <c r="GOR30" s="33"/>
      <c r="GOS30" s="32"/>
      <c r="GOT30" s="37"/>
      <c r="GOU30" s="33"/>
      <c r="GOV30" s="33"/>
      <c r="GOW30" s="15"/>
      <c r="GOX30" s="15"/>
      <c r="GOY30" s="32"/>
      <c r="GOZ30" s="32"/>
      <c r="GPA30" s="33"/>
      <c r="GPB30" s="33"/>
      <c r="GPC30" s="32"/>
      <c r="GPD30" s="34"/>
      <c r="GPE30" s="35"/>
      <c r="GPF30" s="36"/>
      <c r="GPG30" s="35"/>
      <c r="GPH30" s="33"/>
      <c r="GPI30" s="33"/>
      <c r="GPJ30" s="33"/>
      <c r="GPK30" s="33"/>
      <c r="GPL30" s="33"/>
      <c r="GPM30" s="33"/>
      <c r="GPN30" s="32"/>
      <c r="GPO30" s="37"/>
      <c r="GPP30" s="33"/>
      <c r="GPQ30" s="33"/>
      <c r="GPR30" s="15"/>
      <c r="GPS30" s="15"/>
      <c r="GPT30" s="32"/>
      <c r="GPU30" s="32"/>
      <c r="GPV30" s="33"/>
      <c r="GPW30" s="33"/>
      <c r="GPX30" s="32"/>
      <c r="GPY30" s="34"/>
      <c r="GPZ30" s="35"/>
      <c r="GQA30" s="36"/>
      <c r="GQB30" s="35"/>
      <c r="GQC30" s="33"/>
      <c r="GQD30" s="33"/>
      <c r="GQE30" s="33"/>
      <c r="GQF30" s="33"/>
      <c r="GQG30" s="33"/>
      <c r="GQH30" s="33"/>
      <c r="GQI30" s="32"/>
      <c r="GQJ30" s="37"/>
      <c r="GQK30" s="33"/>
      <c r="GQL30" s="33"/>
      <c r="GQM30" s="15"/>
      <c r="GQN30" s="15"/>
      <c r="GQO30" s="32"/>
      <c r="GQP30" s="32"/>
      <c r="GQQ30" s="33"/>
      <c r="GQR30" s="33"/>
      <c r="GQS30" s="32"/>
      <c r="GQT30" s="34"/>
      <c r="GQU30" s="35"/>
      <c r="GQV30" s="36"/>
      <c r="GQW30" s="35"/>
      <c r="GQX30" s="33"/>
      <c r="GQY30" s="33"/>
      <c r="GQZ30" s="33"/>
      <c r="GRA30" s="33"/>
      <c r="GRB30" s="33"/>
      <c r="GRC30" s="33"/>
      <c r="GRD30" s="32"/>
      <c r="GRE30" s="37"/>
      <c r="GRF30" s="33"/>
      <c r="GRG30" s="33"/>
      <c r="GRH30" s="15"/>
      <c r="GRI30" s="15"/>
      <c r="GRJ30" s="32"/>
      <c r="GRK30" s="32"/>
      <c r="GRL30" s="33"/>
      <c r="GRM30" s="33"/>
      <c r="GRN30" s="32"/>
      <c r="GRO30" s="34"/>
      <c r="GRP30" s="35"/>
      <c r="GRQ30" s="36"/>
      <c r="GRR30" s="35"/>
      <c r="GRS30" s="33"/>
      <c r="GRT30" s="33"/>
      <c r="GRU30" s="33"/>
      <c r="GRV30" s="33"/>
      <c r="GRW30" s="33"/>
      <c r="GRX30" s="33"/>
      <c r="GRY30" s="32"/>
      <c r="GRZ30" s="37"/>
      <c r="GSA30" s="33"/>
      <c r="GSB30" s="33"/>
      <c r="GSC30" s="15"/>
      <c r="GSD30" s="15"/>
      <c r="GSE30" s="32"/>
      <c r="GSF30" s="32"/>
      <c r="GSG30" s="33"/>
      <c r="GSH30" s="33"/>
      <c r="GSI30" s="32"/>
      <c r="GSJ30" s="34"/>
      <c r="GSK30" s="35"/>
      <c r="GSL30" s="36"/>
      <c r="GSM30" s="35"/>
      <c r="GSN30" s="33"/>
      <c r="GSO30" s="33"/>
      <c r="GSP30" s="33"/>
      <c r="GSQ30" s="33"/>
      <c r="GSR30" s="33"/>
      <c r="GSS30" s="33"/>
      <c r="GST30" s="32"/>
      <c r="GSU30" s="37"/>
      <c r="GSV30" s="33"/>
      <c r="GSW30" s="33"/>
      <c r="GSX30" s="15"/>
      <c r="GSY30" s="15"/>
      <c r="GSZ30" s="32"/>
      <c r="GTA30" s="32"/>
      <c r="GTB30" s="33"/>
      <c r="GTC30" s="33"/>
      <c r="GTD30" s="32"/>
      <c r="GTE30" s="34"/>
      <c r="GTF30" s="35"/>
      <c r="GTG30" s="36"/>
      <c r="GTH30" s="35"/>
      <c r="GTI30" s="33"/>
      <c r="GTJ30" s="33"/>
      <c r="GTK30" s="33"/>
      <c r="GTL30" s="33"/>
      <c r="GTM30" s="33"/>
      <c r="GTN30" s="33"/>
      <c r="GTO30" s="32"/>
      <c r="GTP30" s="37"/>
      <c r="GTQ30" s="33"/>
      <c r="GTR30" s="33"/>
      <c r="GTS30" s="15"/>
      <c r="GTT30" s="15"/>
      <c r="GTU30" s="32"/>
      <c r="GTV30" s="32"/>
      <c r="GTW30" s="33"/>
      <c r="GTX30" s="33"/>
      <c r="GTY30" s="32"/>
      <c r="GTZ30" s="34"/>
      <c r="GUA30" s="35"/>
      <c r="GUB30" s="36"/>
      <c r="GUC30" s="35"/>
      <c r="GUD30" s="33"/>
      <c r="GUE30" s="33"/>
      <c r="GUF30" s="33"/>
      <c r="GUG30" s="33"/>
      <c r="GUH30" s="33"/>
      <c r="GUI30" s="33"/>
      <c r="GUJ30" s="32"/>
      <c r="GUK30" s="37"/>
      <c r="GUL30" s="33"/>
      <c r="GUM30" s="33"/>
      <c r="GUN30" s="15"/>
      <c r="GUO30" s="15"/>
      <c r="GUP30" s="32"/>
      <c r="GUQ30" s="32"/>
      <c r="GUR30" s="33"/>
      <c r="GUS30" s="33"/>
      <c r="GUT30" s="32"/>
      <c r="GUU30" s="34"/>
      <c r="GUV30" s="35"/>
      <c r="GUW30" s="36"/>
      <c r="GUX30" s="35"/>
      <c r="GUY30" s="33"/>
      <c r="GUZ30" s="33"/>
      <c r="GVA30" s="33"/>
      <c r="GVB30" s="33"/>
      <c r="GVC30" s="33"/>
      <c r="GVD30" s="33"/>
      <c r="GVE30" s="32"/>
      <c r="GVF30" s="37"/>
      <c r="GVG30" s="33"/>
      <c r="GVH30" s="33"/>
      <c r="GVI30" s="15"/>
      <c r="GVJ30" s="15"/>
      <c r="GVK30" s="32"/>
      <c r="GVL30" s="32"/>
      <c r="GVM30" s="33"/>
      <c r="GVN30" s="33"/>
      <c r="GVO30" s="32"/>
      <c r="GVP30" s="34"/>
      <c r="GVQ30" s="35"/>
      <c r="GVR30" s="36"/>
      <c r="GVS30" s="35"/>
      <c r="GVT30" s="33"/>
      <c r="GVU30" s="33"/>
      <c r="GVV30" s="33"/>
      <c r="GVW30" s="33"/>
      <c r="GVX30" s="33"/>
      <c r="GVY30" s="33"/>
      <c r="GVZ30" s="32"/>
      <c r="GWA30" s="37"/>
      <c r="GWB30" s="33"/>
      <c r="GWC30" s="33"/>
      <c r="GWD30" s="15"/>
      <c r="GWE30" s="15"/>
      <c r="GWF30" s="32"/>
      <c r="GWG30" s="32"/>
      <c r="GWH30" s="33"/>
      <c r="GWI30" s="33"/>
      <c r="GWJ30" s="32"/>
      <c r="GWK30" s="34"/>
      <c r="GWL30" s="35"/>
      <c r="GWM30" s="36"/>
      <c r="GWN30" s="35"/>
      <c r="GWO30" s="33"/>
      <c r="GWP30" s="33"/>
      <c r="GWQ30" s="33"/>
      <c r="GWR30" s="33"/>
      <c r="GWS30" s="33"/>
      <c r="GWT30" s="33"/>
      <c r="GWU30" s="32"/>
      <c r="GWV30" s="37"/>
      <c r="GWW30" s="33"/>
      <c r="GWX30" s="33"/>
      <c r="GWY30" s="15"/>
      <c r="GWZ30" s="15"/>
      <c r="GXA30" s="32"/>
      <c r="GXB30" s="32"/>
      <c r="GXC30" s="33"/>
      <c r="GXD30" s="33"/>
      <c r="GXE30" s="32"/>
      <c r="GXF30" s="34"/>
      <c r="GXG30" s="35"/>
      <c r="GXH30" s="36"/>
      <c r="GXI30" s="35"/>
      <c r="GXJ30" s="33"/>
      <c r="GXK30" s="33"/>
      <c r="GXL30" s="33"/>
      <c r="GXM30" s="33"/>
      <c r="GXN30" s="33"/>
      <c r="GXO30" s="33"/>
      <c r="GXP30" s="32"/>
      <c r="GXQ30" s="37"/>
      <c r="GXR30" s="33"/>
      <c r="GXS30" s="33"/>
      <c r="GXT30" s="15"/>
      <c r="GXU30" s="15"/>
      <c r="GXV30" s="32"/>
      <c r="GXW30" s="32"/>
      <c r="GXX30" s="33"/>
      <c r="GXY30" s="33"/>
      <c r="GXZ30" s="32"/>
      <c r="GYA30" s="34"/>
      <c r="GYB30" s="35"/>
      <c r="GYC30" s="36"/>
      <c r="GYD30" s="35"/>
      <c r="GYE30" s="33"/>
      <c r="GYF30" s="33"/>
      <c r="GYG30" s="33"/>
      <c r="GYH30" s="33"/>
      <c r="GYI30" s="33"/>
      <c r="GYJ30" s="33"/>
      <c r="GYK30" s="32"/>
      <c r="GYL30" s="37"/>
      <c r="GYM30" s="33"/>
      <c r="GYN30" s="33"/>
      <c r="GYO30" s="15"/>
      <c r="GYP30" s="15"/>
      <c r="GYQ30" s="32"/>
      <c r="GYR30" s="32"/>
      <c r="GYS30" s="33"/>
      <c r="GYT30" s="33"/>
      <c r="GYU30" s="32"/>
      <c r="GYV30" s="34"/>
      <c r="GYW30" s="35"/>
      <c r="GYX30" s="36"/>
      <c r="GYY30" s="35"/>
      <c r="GYZ30" s="33"/>
      <c r="GZA30" s="33"/>
      <c r="GZB30" s="33"/>
      <c r="GZC30" s="33"/>
      <c r="GZD30" s="33"/>
      <c r="GZE30" s="33"/>
      <c r="GZF30" s="32"/>
      <c r="GZG30" s="37"/>
      <c r="GZH30" s="33"/>
      <c r="GZI30" s="33"/>
      <c r="GZJ30" s="15"/>
      <c r="GZK30" s="15"/>
      <c r="GZL30" s="32"/>
      <c r="GZM30" s="32"/>
      <c r="GZN30" s="33"/>
      <c r="GZO30" s="33"/>
      <c r="GZP30" s="32"/>
      <c r="GZQ30" s="34"/>
      <c r="GZR30" s="35"/>
      <c r="GZS30" s="36"/>
      <c r="GZT30" s="35"/>
      <c r="GZU30" s="33"/>
      <c r="GZV30" s="33"/>
      <c r="GZW30" s="33"/>
      <c r="GZX30" s="33"/>
      <c r="GZY30" s="33"/>
      <c r="GZZ30" s="33"/>
      <c r="HAA30" s="32"/>
      <c r="HAB30" s="37"/>
      <c r="HAC30" s="33"/>
      <c r="HAD30" s="33"/>
      <c r="HAE30" s="15"/>
      <c r="HAF30" s="15"/>
      <c r="HAG30" s="32"/>
      <c r="HAH30" s="32"/>
      <c r="HAI30" s="33"/>
      <c r="HAJ30" s="33"/>
      <c r="HAK30" s="32"/>
      <c r="HAL30" s="34"/>
      <c r="HAM30" s="35"/>
      <c r="HAN30" s="36"/>
      <c r="HAO30" s="35"/>
      <c r="HAP30" s="33"/>
      <c r="HAQ30" s="33"/>
      <c r="HAR30" s="33"/>
      <c r="HAS30" s="33"/>
      <c r="HAT30" s="33"/>
      <c r="HAU30" s="33"/>
      <c r="HAV30" s="32"/>
      <c r="HAW30" s="37"/>
      <c r="HAX30" s="33"/>
      <c r="HAY30" s="33"/>
      <c r="HAZ30" s="15"/>
      <c r="HBA30" s="15"/>
      <c r="HBB30" s="32"/>
      <c r="HBC30" s="32"/>
      <c r="HBD30" s="33"/>
      <c r="HBE30" s="33"/>
      <c r="HBF30" s="32"/>
      <c r="HBG30" s="34"/>
      <c r="HBH30" s="35"/>
      <c r="HBI30" s="36"/>
      <c r="HBJ30" s="35"/>
      <c r="HBK30" s="33"/>
      <c r="HBL30" s="33"/>
      <c r="HBM30" s="33"/>
      <c r="HBN30" s="33"/>
      <c r="HBO30" s="33"/>
      <c r="HBP30" s="33"/>
      <c r="HBQ30" s="32"/>
      <c r="HBR30" s="37"/>
      <c r="HBS30" s="33"/>
      <c r="HBT30" s="33"/>
      <c r="HBU30" s="15"/>
      <c r="HBV30" s="15"/>
      <c r="HBW30" s="32"/>
      <c r="HBX30" s="32"/>
      <c r="HBY30" s="33"/>
      <c r="HBZ30" s="33"/>
      <c r="HCA30" s="32"/>
      <c r="HCB30" s="34"/>
      <c r="HCC30" s="35"/>
      <c r="HCD30" s="36"/>
      <c r="HCE30" s="35"/>
      <c r="HCF30" s="33"/>
      <c r="HCG30" s="33"/>
      <c r="HCH30" s="33"/>
      <c r="HCI30" s="33"/>
      <c r="HCJ30" s="33"/>
      <c r="HCK30" s="33"/>
      <c r="HCL30" s="32"/>
      <c r="HCM30" s="37"/>
      <c r="HCN30" s="33"/>
      <c r="HCO30" s="33"/>
      <c r="HCP30" s="15"/>
      <c r="HCQ30" s="15"/>
      <c r="HCR30" s="32"/>
      <c r="HCS30" s="32"/>
      <c r="HCT30" s="33"/>
      <c r="HCU30" s="33"/>
      <c r="HCV30" s="32"/>
      <c r="HCW30" s="34"/>
      <c r="HCX30" s="35"/>
      <c r="HCY30" s="36"/>
      <c r="HCZ30" s="35"/>
      <c r="HDA30" s="33"/>
      <c r="HDB30" s="33"/>
      <c r="HDC30" s="33"/>
      <c r="HDD30" s="33"/>
      <c r="HDE30" s="33"/>
      <c r="HDF30" s="33"/>
      <c r="HDG30" s="32"/>
      <c r="HDH30" s="37"/>
      <c r="HDI30" s="33"/>
      <c r="HDJ30" s="33"/>
      <c r="HDK30" s="15"/>
      <c r="HDL30" s="15"/>
      <c r="HDM30" s="32"/>
      <c r="HDN30" s="32"/>
      <c r="HDO30" s="33"/>
      <c r="HDP30" s="33"/>
      <c r="HDQ30" s="32"/>
      <c r="HDR30" s="34"/>
      <c r="HDS30" s="35"/>
      <c r="HDT30" s="36"/>
      <c r="HDU30" s="35"/>
      <c r="HDV30" s="33"/>
      <c r="HDW30" s="33"/>
      <c r="HDX30" s="33"/>
      <c r="HDY30" s="33"/>
      <c r="HDZ30" s="33"/>
      <c r="HEA30" s="33"/>
      <c r="HEB30" s="32"/>
      <c r="HEC30" s="37"/>
      <c r="HED30" s="33"/>
      <c r="HEE30" s="33"/>
      <c r="HEF30" s="15"/>
      <c r="HEG30" s="15"/>
      <c r="HEH30" s="32"/>
      <c r="HEI30" s="32"/>
      <c r="HEJ30" s="33"/>
      <c r="HEK30" s="33"/>
      <c r="HEL30" s="32"/>
      <c r="HEM30" s="34"/>
      <c r="HEN30" s="35"/>
      <c r="HEO30" s="36"/>
      <c r="HEP30" s="35"/>
      <c r="HEQ30" s="33"/>
      <c r="HER30" s="33"/>
      <c r="HES30" s="33"/>
      <c r="HET30" s="33"/>
      <c r="HEU30" s="33"/>
      <c r="HEV30" s="33"/>
      <c r="HEW30" s="32"/>
      <c r="HEX30" s="37"/>
      <c r="HEY30" s="33"/>
      <c r="HEZ30" s="33"/>
      <c r="HFA30" s="15"/>
      <c r="HFB30" s="15"/>
      <c r="HFC30" s="32"/>
      <c r="HFD30" s="32"/>
      <c r="HFE30" s="33"/>
      <c r="HFF30" s="33"/>
      <c r="HFG30" s="32"/>
      <c r="HFH30" s="34"/>
      <c r="HFI30" s="35"/>
      <c r="HFJ30" s="36"/>
      <c r="HFK30" s="35"/>
      <c r="HFL30" s="33"/>
      <c r="HFM30" s="33"/>
      <c r="HFN30" s="33"/>
      <c r="HFO30" s="33"/>
      <c r="HFP30" s="33"/>
      <c r="HFQ30" s="33"/>
      <c r="HFR30" s="32"/>
      <c r="HFS30" s="37"/>
      <c r="HFT30" s="33"/>
      <c r="HFU30" s="33"/>
      <c r="HFV30" s="15"/>
      <c r="HFW30" s="15"/>
      <c r="HFX30" s="32"/>
      <c r="HFY30" s="32"/>
      <c r="HFZ30" s="33"/>
      <c r="HGA30" s="33"/>
      <c r="HGB30" s="32"/>
      <c r="HGC30" s="34"/>
      <c r="HGD30" s="35"/>
      <c r="HGE30" s="36"/>
      <c r="HGF30" s="35"/>
      <c r="HGG30" s="33"/>
      <c r="HGH30" s="33"/>
      <c r="HGI30" s="33"/>
      <c r="HGJ30" s="33"/>
      <c r="HGK30" s="33"/>
      <c r="HGL30" s="33"/>
      <c r="HGM30" s="32"/>
      <c r="HGN30" s="37"/>
      <c r="HGO30" s="33"/>
      <c r="HGP30" s="33"/>
      <c r="HGQ30" s="15"/>
      <c r="HGR30" s="15"/>
      <c r="HGS30" s="32"/>
      <c r="HGT30" s="32"/>
      <c r="HGU30" s="33"/>
      <c r="HGV30" s="33"/>
      <c r="HGW30" s="32"/>
      <c r="HGX30" s="34"/>
      <c r="HGY30" s="35"/>
      <c r="HGZ30" s="36"/>
      <c r="HHA30" s="35"/>
      <c r="HHB30" s="33"/>
      <c r="HHC30" s="33"/>
      <c r="HHD30" s="33"/>
      <c r="HHE30" s="33"/>
      <c r="HHF30" s="33"/>
      <c r="HHG30" s="33"/>
      <c r="HHH30" s="32"/>
      <c r="HHI30" s="37"/>
      <c r="HHJ30" s="33"/>
      <c r="HHK30" s="33"/>
      <c r="HHL30" s="15"/>
      <c r="HHM30" s="15"/>
      <c r="HHN30" s="32"/>
      <c r="HHO30" s="32"/>
      <c r="HHP30" s="33"/>
      <c r="HHQ30" s="33"/>
      <c r="HHR30" s="32"/>
      <c r="HHS30" s="34"/>
      <c r="HHT30" s="35"/>
      <c r="HHU30" s="36"/>
      <c r="HHV30" s="35"/>
      <c r="HHW30" s="33"/>
      <c r="HHX30" s="33"/>
      <c r="HHY30" s="33"/>
      <c r="HHZ30" s="33"/>
      <c r="HIA30" s="33"/>
      <c r="HIB30" s="33"/>
      <c r="HIC30" s="32"/>
      <c r="HID30" s="37"/>
      <c r="HIE30" s="33"/>
      <c r="HIF30" s="33"/>
      <c r="HIG30" s="15"/>
      <c r="HIH30" s="15"/>
      <c r="HII30" s="32"/>
      <c r="HIJ30" s="32"/>
      <c r="HIK30" s="33"/>
      <c r="HIL30" s="33"/>
      <c r="HIM30" s="32"/>
      <c r="HIN30" s="34"/>
      <c r="HIO30" s="35"/>
      <c r="HIP30" s="36"/>
      <c r="HIQ30" s="35"/>
      <c r="HIR30" s="33"/>
      <c r="HIS30" s="33"/>
      <c r="HIT30" s="33"/>
      <c r="HIU30" s="33"/>
      <c r="HIV30" s="33"/>
      <c r="HIW30" s="33"/>
      <c r="HIX30" s="32"/>
      <c r="HIY30" s="37"/>
      <c r="HIZ30" s="33"/>
      <c r="HJA30" s="33"/>
      <c r="HJB30" s="15"/>
      <c r="HJC30" s="15"/>
      <c r="HJD30" s="32"/>
      <c r="HJE30" s="32"/>
      <c r="HJF30" s="33"/>
      <c r="HJG30" s="33"/>
      <c r="HJH30" s="32"/>
      <c r="HJI30" s="34"/>
      <c r="HJJ30" s="35"/>
      <c r="HJK30" s="36"/>
      <c r="HJL30" s="35"/>
      <c r="HJM30" s="33"/>
      <c r="HJN30" s="33"/>
      <c r="HJO30" s="33"/>
      <c r="HJP30" s="33"/>
      <c r="HJQ30" s="33"/>
      <c r="HJR30" s="33"/>
      <c r="HJS30" s="32"/>
      <c r="HJT30" s="37"/>
      <c r="HJU30" s="33"/>
      <c r="HJV30" s="33"/>
      <c r="HJW30" s="15"/>
      <c r="HJX30" s="15"/>
      <c r="HJY30" s="32"/>
      <c r="HJZ30" s="32"/>
      <c r="HKA30" s="33"/>
      <c r="HKB30" s="33"/>
      <c r="HKC30" s="32"/>
      <c r="HKD30" s="34"/>
      <c r="HKE30" s="35"/>
      <c r="HKF30" s="36"/>
      <c r="HKG30" s="35"/>
      <c r="HKH30" s="33"/>
      <c r="HKI30" s="33"/>
      <c r="HKJ30" s="33"/>
      <c r="HKK30" s="33"/>
      <c r="HKL30" s="33"/>
      <c r="HKM30" s="33"/>
      <c r="HKN30" s="32"/>
      <c r="HKO30" s="37"/>
      <c r="HKP30" s="33"/>
      <c r="HKQ30" s="33"/>
      <c r="HKR30" s="15"/>
      <c r="HKS30" s="15"/>
      <c r="HKT30" s="32"/>
      <c r="HKU30" s="32"/>
      <c r="HKV30" s="33"/>
      <c r="HKW30" s="33"/>
      <c r="HKX30" s="32"/>
      <c r="HKY30" s="34"/>
      <c r="HKZ30" s="35"/>
      <c r="HLA30" s="36"/>
      <c r="HLB30" s="35"/>
      <c r="HLC30" s="33"/>
      <c r="HLD30" s="33"/>
      <c r="HLE30" s="33"/>
      <c r="HLF30" s="33"/>
      <c r="HLG30" s="33"/>
      <c r="HLH30" s="33"/>
      <c r="HLI30" s="32"/>
      <c r="HLJ30" s="37"/>
      <c r="HLK30" s="33"/>
      <c r="HLL30" s="33"/>
      <c r="HLM30" s="15"/>
      <c r="HLN30" s="15"/>
      <c r="HLO30" s="32"/>
      <c r="HLP30" s="32"/>
      <c r="HLQ30" s="33"/>
      <c r="HLR30" s="33"/>
      <c r="HLS30" s="32"/>
      <c r="HLT30" s="34"/>
      <c r="HLU30" s="35"/>
      <c r="HLV30" s="36"/>
      <c r="HLW30" s="35"/>
      <c r="HLX30" s="33"/>
      <c r="HLY30" s="33"/>
      <c r="HLZ30" s="33"/>
      <c r="HMA30" s="33"/>
      <c r="HMB30" s="33"/>
      <c r="HMC30" s="33"/>
      <c r="HMD30" s="32"/>
      <c r="HME30" s="37"/>
      <c r="HMF30" s="33"/>
      <c r="HMG30" s="33"/>
      <c r="HMH30" s="15"/>
      <c r="HMI30" s="15"/>
      <c r="HMJ30" s="32"/>
      <c r="HMK30" s="32"/>
      <c r="HML30" s="33"/>
      <c r="HMM30" s="33"/>
      <c r="HMN30" s="32"/>
      <c r="HMO30" s="34"/>
      <c r="HMP30" s="35"/>
      <c r="HMQ30" s="36"/>
      <c r="HMR30" s="35"/>
      <c r="HMS30" s="33"/>
      <c r="HMT30" s="33"/>
      <c r="HMU30" s="33"/>
      <c r="HMV30" s="33"/>
      <c r="HMW30" s="33"/>
      <c r="HMX30" s="33"/>
      <c r="HMY30" s="32"/>
      <c r="HMZ30" s="37"/>
      <c r="HNA30" s="33"/>
      <c r="HNB30" s="33"/>
      <c r="HNC30" s="15"/>
      <c r="HND30" s="15"/>
      <c r="HNE30" s="32"/>
      <c r="HNF30" s="32"/>
      <c r="HNG30" s="33"/>
      <c r="HNH30" s="33"/>
      <c r="HNI30" s="32"/>
      <c r="HNJ30" s="34"/>
      <c r="HNK30" s="35"/>
      <c r="HNL30" s="36"/>
      <c r="HNM30" s="35"/>
      <c r="HNN30" s="33"/>
      <c r="HNO30" s="33"/>
      <c r="HNP30" s="33"/>
      <c r="HNQ30" s="33"/>
      <c r="HNR30" s="33"/>
      <c r="HNS30" s="33"/>
      <c r="HNT30" s="32"/>
      <c r="HNU30" s="37"/>
      <c r="HNV30" s="33"/>
      <c r="HNW30" s="33"/>
      <c r="HNX30" s="15"/>
      <c r="HNY30" s="15"/>
      <c r="HNZ30" s="32"/>
      <c r="HOA30" s="32"/>
      <c r="HOB30" s="33"/>
      <c r="HOC30" s="33"/>
      <c r="HOD30" s="32"/>
      <c r="HOE30" s="34"/>
      <c r="HOF30" s="35"/>
      <c r="HOG30" s="36"/>
      <c r="HOH30" s="35"/>
      <c r="HOI30" s="33"/>
      <c r="HOJ30" s="33"/>
      <c r="HOK30" s="33"/>
      <c r="HOL30" s="33"/>
      <c r="HOM30" s="33"/>
      <c r="HON30" s="33"/>
      <c r="HOO30" s="32"/>
      <c r="HOP30" s="37"/>
      <c r="HOQ30" s="33"/>
      <c r="HOR30" s="33"/>
      <c r="HOS30" s="15"/>
      <c r="HOT30" s="15"/>
      <c r="HOU30" s="32"/>
      <c r="HOV30" s="32"/>
      <c r="HOW30" s="33"/>
      <c r="HOX30" s="33"/>
      <c r="HOY30" s="32"/>
      <c r="HOZ30" s="34"/>
      <c r="HPA30" s="35"/>
      <c r="HPB30" s="36"/>
      <c r="HPC30" s="35"/>
      <c r="HPD30" s="33"/>
      <c r="HPE30" s="33"/>
      <c r="HPF30" s="33"/>
      <c r="HPG30" s="33"/>
      <c r="HPH30" s="33"/>
      <c r="HPI30" s="33"/>
      <c r="HPJ30" s="32"/>
      <c r="HPK30" s="37"/>
      <c r="HPL30" s="33"/>
      <c r="HPM30" s="33"/>
      <c r="HPN30" s="15"/>
      <c r="HPO30" s="15"/>
      <c r="HPP30" s="32"/>
      <c r="HPQ30" s="32"/>
      <c r="HPR30" s="33"/>
      <c r="HPS30" s="33"/>
      <c r="HPT30" s="32"/>
      <c r="HPU30" s="34"/>
      <c r="HPV30" s="35"/>
      <c r="HPW30" s="36"/>
      <c r="HPX30" s="35"/>
      <c r="HPY30" s="33"/>
      <c r="HPZ30" s="33"/>
      <c r="HQA30" s="33"/>
      <c r="HQB30" s="33"/>
      <c r="HQC30" s="33"/>
      <c r="HQD30" s="33"/>
      <c r="HQE30" s="32"/>
      <c r="HQF30" s="37"/>
      <c r="HQG30" s="33"/>
      <c r="HQH30" s="33"/>
      <c r="HQI30" s="15"/>
      <c r="HQJ30" s="15"/>
      <c r="HQK30" s="32"/>
      <c r="HQL30" s="32"/>
      <c r="HQM30" s="33"/>
      <c r="HQN30" s="33"/>
      <c r="HQO30" s="32"/>
      <c r="HQP30" s="34"/>
      <c r="HQQ30" s="35"/>
      <c r="HQR30" s="36"/>
      <c r="HQS30" s="35"/>
      <c r="HQT30" s="33"/>
      <c r="HQU30" s="33"/>
      <c r="HQV30" s="33"/>
      <c r="HQW30" s="33"/>
      <c r="HQX30" s="33"/>
      <c r="HQY30" s="33"/>
      <c r="HQZ30" s="32"/>
      <c r="HRA30" s="37"/>
      <c r="HRB30" s="33"/>
      <c r="HRC30" s="33"/>
      <c r="HRD30" s="15"/>
      <c r="HRE30" s="15"/>
      <c r="HRF30" s="32"/>
      <c r="HRG30" s="32"/>
      <c r="HRH30" s="33"/>
      <c r="HRI30" s="33"/>
      <c r="HRJ30" s="32"/>
      <c r="HRK30" s="34"/>
      <c r="HRL30" s="35"/>
      <c r="HRM30" s="36"/>
      <c r="HRN30" s="35"/>
      <c r="HRO30" s="33"/>
      <c r="HRP30" s="33"/>
      <c r="HRQ30" s="33"/>
      <c r="HRR30" s="33"/>
      <c r="HRS30" s="33"/>
      <c r="HRT30" s="33"/>
      <c r="HRU30" s="32"/>
      <c r="HRV30" s="37"/>
      <c r="HRW30" s="33"/>
      <c r="HRX30" s="33"/>
      <c r="HRY30" s="15"/>
      <c r="HRZ30" s="15"/>
      <c r="HSA30" s="32"/>
      <c r="HSB30" s="32"/>
      <c r="HSC30" s="33"/>
      <c r="HSD30" s="33"/>
      <c r="HSE30" s="32"/>
      <c r="HSF30" s="34"/>
      <c r="HSG30" s="35"/>
      <c r="HSH30" s="36"/>
      <c r="HSI30" s="35"/>
      <c r="HSJ30" s="33"/>
      <c r="HSK30" s="33"/>
      <c r="HSL30" s="33"/>
      <c r="HSM30" s="33"/>
      <c r="HSN30" s="33"/>
      <c r="HSO30" s="33"/>
      <c r="HSP30" s="32"/>
      <c r="HSQ30" s="37"/>
      <c r="HSR30" s="33"/>
      <c r="HSS30" s="33"/>
      <c r="HST30" s="15"/>
      <c r="HSU30" s="15"/>
      <c r="HSV30" s="32"/>
      <c r="HSW30" s="32"/>
      <c r="HSX30" s="33"/>
      <c r="HSY30" s="33"/>
      <c r="HSZ30" s="32"/>
      <c r="HTA30" s="34"/>
      <c r="HTB30" s="35"/>
      <c r="HTC30" s="36"/>
      <c r="HTD30" s="35"/>
      <c r="HTE30" s="33"/>
      <c r="HTF30" s="33"/>
      <c r="HTG30" s="33"/>
      <c r="HTH30" s="33"/>
      <c r="HTI30" s="33"/>
      <c r="HTJ30" s="33"/>
      <c r="HTK30" s="32"/>
      <c r="HTL30" s="37"/>
      <c r="HTM30" s="33"/>
      <c r="HTN30" s="33"/>
      <c r="HTO30" s="15"/>
      <c r="HTP30" s="15"/>
      <c r="HTQ30" s="32"/>
      <c r="HTR30" s="32"/>
      <c r="HTS30" s="33"/>
      <c r="HTT30" s="33"/>
      <c r="HTU30" s="32"/>
      <c r="HTV30" s="34"/>
      <c r="HTW30" s="35"/>
      <c r="HTX30" s="36"/>
      <c r="HTY30" s="35"/>
      <c r="HTZ30" s="33"/>
      <c r="HUA30" s="33"/>
      <c r="HUB30" s="33"/>
      <c r="HUC30" s="33"/>
      <c r="HUD30" s="33"/>
      <c r="HUE30" s="33"/>
      <c r="HUF30" s="32"/>
      <c r="HUG30" s="37"/>
      <c r="HUH30" s="33"/>
      <c r="HUI30" s="33"/>
      <c r="HUJ30" s="15"/>
      <c r="HUK30" s="15"/>
      <c r="HUL30" s="32"/>
      <c r="HUM30" s="32"/>
      <c r="HUN30" s="33"/>
      <c r="HUO30" s="33"/>
      <c r="HUP30" s="32"/>
      <c r="HUQ30" s="34"/>
      <c r="HUR30" s="35"/>
      <c r="HUS30" s="36"/>
      <c r="HUT30" s="35"/>
      <c r="HUU30" s="33"/>
      <c r="HUV30" s="33"/>
      <c r="HUW30" s="33"/>
      <c r="HUX30" s="33"/>
      <c r="HUY30" s="33"/>
      <c r="HUZ30" s="33"/>
      <c r="HVA30" s="32"/>
      <c r="HVB30" s="37"/>
      <c r="HVC30" s="33"/>
      <c r="HVD30" s="33"/>
      <c r="HVE30" s="15"/>
      <c r="HVF30" s="15"/>
      <c r="HVG30" s="32"/>
      <c r="HVH30" s="32"/>
      <c r="HVI30" s="33"/>
      <c r="HVJ30" s="33"/>
      <c r="HVK30" s="32"/>
      <c r="HVL30" s="34"/>
      <c r="HVM30" s="35"/>
      <c r="HVN30" s="36"/>
      <c r="HVO30" s="35"/>
      <c r="HVP30" s="33"/>
      <c r="HVQ30" s="33"/>
      <c r="HVR30" s="33"/>
      <c r="HVS30" s="33"/>
      <c r="HVT30" s="33"/>
      <c r="HVU30" s="33"/>
      <c r="HVV30" s="32"/>
      <c r="HVW30" s="37"/>
      <c r="HVX30" s="33"/>
      <c r="HVY30" s="33"/>
      <c r="HVZ30" s="15"/>
      <c r="HWA30" s="15"/>
      <c r="HWB30" s="32"/>
      <c r="HWC30" s="32"/>
      <c r="HWD30" s="33"/>
      <c r="HWE30" s="33"/>
      <c r="HWF30" s="32"/>
      <c r="HWG30" s="34"/>
      <c r="HWH30" s="35"/>
      <c r="HWI30" s="36"/>
      <c r="HWJ30" s="35"/>
      <c r="HWK30" s="33"/>
      <c r="HWL30" s="33"/>
      <c r="HWM30" s="33"/>
      <c r="HWN30" s="33"/>
      <c r="HWO30" s="33"/>
      <c r="HWP30" s="33"/>
      <c r="HWQ30" s="32"/>
      <c r="HWR30" s="37"/>
      <c r="HWS30" s="33"/>
      <c r="HWT30" s="33"/>
      <c r="HWU30" s="15"/>
      <c r="HWV30" s="15"/>
      <c r="HWW30" s="32"/>
      <c r="HWX30" s="32"/>
      <c r="HWY30" s="33"/>
      <c r="HWZ30" s="33"/>
      <c r="HXA30" s="32"/>
      <c r="HXB30" s="34"/>
      <c r="HXC30" s="35"/>
      <c r="HXD30" s="36"/>
      <c r="HXE30" s="35"/>
      <c r="HXF30" s="33"/>
      <c r="HXG30" s="33"/>
      <c r="HXH30" s="33"/>
      <c r="HXI30" s="33"/>
      <c r="HXJ30" s="33"/>
      <c r="HXK30" s="33"/>
      <c r="HXL30" s="32"/>
      <c r="HXM30" s="37"/>
      <c r="HXN30" s="33"/>
      <c r="HXO30" s="33"/>
      <c r="HXP30" s="15"/>
      <c r="HXQ30" s="15"/>
      <c r="HXR30" s="32"/>
      <c r="HXS30" s="32"/>
      <c r="HXT30" s="33"/>
      <c r="HXU30" s="33"/>
      <c r="HXV30" s="32"/>
      <c r="HXW30" s="34"/>
      <c r="HXX30" s="35"/>
      <c r="HXY30" s="36"/>
      <c r="HXZ30" s="35"/>
      <c r="HYA30" s="33"/>
      <c r="HYB30" s="33"/>
      <c r="HYC30" s="33"/>
      <c r="HYD30" s="33"/>
      <c r="HYE30" s="33"/>
      <c r="HYF30" s="33"/>
      <c r="HYG30" s="32"/>
      <c r="HYH30" s="37"/>
      <c r="HYI30" s="33"/>
      <c r="HYJ30" s="33"/>
      <c r="HYK30" s="15"/>
      <c r="HYL30" s="15"/>
      <c r="HYM30" s="32"/>
      <c r="HYN30" s="32"/>
      <c r="HYO30" s="33"/>
      <c r="HYP30" s="33"/>
      <c r="HYQ30" s="32"/>
      <c r="HYR30" s="34"/>
      <c r="HYS30" s="35"/>
      <c r="HYT30" s="36"/>
      <c r="HYU30" s="35"/>
      <c r="HYV30" s="33"/>
      <c r="HYW30" s="33"/>
      <c r="HYX30" s="33"/>
      <c r="HYY30" s="33"/>
      <c r="HYZ30" s="33"/>
      <c r="HZA30" s="33"/>
      <c r="HZB30" s="32"/>
      <c r="HZC30" s="37"/>
      <c r="HZD30" s="33"/>
      <c r="HZE30" s="33"/>
      <c r="HZF30" s="15"/>
      <c r="HZG30" s="15"/>
      <c r="HZH30" s="32"/>
      <c r="HZI30" s="32"/>
      <c r="HZJ30" s="33"/>
      <c r="HZK30" s="33"/>
      <c r="HZL30" s="32"/>
      <c r="HZM30" s="34"/>
      <c r="HZN30" s="35"/>
      <c r="HZO30" s="36"/>
      <c r="HZP30" s="35"/>
      <c r="HZQ30" s="33"/>
      <c r="HZR30" s="33"/>
      <c r="HZS30" s="33"/>
      <c r="HZT30" s="33"/>
      <c r="HZU30" s="33"/>
      <c r="HZV30" s="33"/>
      <c r="HZW30" s="32"/>
      <c r="HZX30" s="37"/>
      <c r="HZY30" s="33"/>
      <c r="HZZ30" s="33"/>
      <c r="IAA30" s="15"/>
      <c r="IAB30" s="15"/>
      <c r="IAC30" s="32"/>
      <c r="IAD30" s="32"/>
      <c r="IAE30" s="33"/>
      <c r="IAF30" s="33"/>
      <c r="IAG30" s="32"/>
      <c r="IAH30" s="34"/>
      <c r="IAI30" s="35"/>
      <c r="IAJ30" s="36"/>
      <c r="IAK30" s="35"/>
      <c r="IAL30" s="33"/>
      <c r="IAM30" s="33"/>
      <c r="IAN30" s="33"/>
      <c r="IAO30" s="33"/>
      <c r="IAP30" s="33"/>
      <c r="IAQ30" s="33"/>
      <c r="IAR30" s="32"/>
      <c r="IAS30" s="37"/>
      <c r="IAT30" s="33"/>
      <c r="IAU30" s="33"/>
      <c r="IAV30" s="15"/>
      <c r="IAW30" s="15"/>
      <c r="IAX30" s="32"/>
      <c r="IAY30" s="32"/>
      <c r="IAZ30" s="33"/>
      <c r="IBA30" s="33"/>
      <c r="IBB30" s="32"/>
      <c r="IBC30" s="34"/>
      <c r="IBD30" s="35"/>
      <c r="IBE30" s="36"/>
      <c r="IBF30" s="35"/>
      <c r="IBG30" s="33"/>
      <c r="IBH30" s="33"/>
      <c r="IBI30" s="33"/>
      <c r="IBJ30" s="33"/>
      <c r="IBK30" s="33"/>
      <c r="IBL30" s="33"/>
      <c r="IBM30" s="32"/>
      <c r="IBN30" s="37"/>
      <c r="IBO30" s="33"/>
      <c r="IBP30" s="33"/>
      <c r="IBQ30" s="15"/>
      <c r="IBR30" s="15"/>
      <c r="IBS30" s="32"/>
      <c r="IBT30" s="32"/>
      <c r="IBU30" s="33"/>
      <c r="IBV30" s="33"/>
      <c r="IBW30" s="32"/>
      <c r="IBX30" s="34"/>
      <c r="IBY30" s="35"/>
      <c r="IBZ30" s="36"/>
      <c r="ICA30" s="35"/>
      <c r="ICB30" s="33"/>
      <c r="ICC30" s="33"/>
      <c r="ICD30" s="33"/>
      <c r="ICE30" s="33"/>
      <c r="ICF30" s="33"/>
      <c r="ICG30" s="33"/>
      <c r="ICH30" s="32"/>
      <c r="ICI30" s="37"/>
      <c r="ICJ30" s="33"/>
      <c r="ICK30" s="33"/>
      <c r="ICL30" s="15"/>
      <c r="ICM30" s="15"/>
      <c r="ICN30" s="32"/>
      <c r="ICO30" s="32"/>
      <c r="ICP30" s="33"/>
      <c r="ICQ30" s="33"/>
      <c r="ICR30" s="32"/>
      <c r="ICS30" s="34"/>
      <c r="ICT30" s="35"/>
      <c r="ICU30" s="36"/>
      <c r="ICV30" s="35"/>
      <c r="ICW30" s="33"/>
      <c r="ICX30" s="33"/>
      <c r="ICY30" s="33"/>
      <c r="ICZ30" s="33"/>
      <c r="IDA30" s="33"/>
      <c r="IDB30" s="33"/>
      <c r="IDC30" s="32"/>
      <c r="IDD30" s="37"/>
      <c r="IDE30" s="33"/>
      <c r="IDF30" s="33"/>
      <c r="IDG30" s="15"/>
      <c r="IDH30" s="15"/>
      <c r="IDI30" s="32"/>
      <c r="IDJ30" s="32"/>
      <c r="IDK30" s="33"/>
      <c r="IDL30" s="33"/>
      <c r="IDM30" s="32"/>
      <c r="IDN30" s="34"/>
      <c r="IDO30" s="35"/>
      <c r="IDP30" s="36"/>
      <c r="IDQ30" s="35"/>
      <c r="IDR30" s="33"/>
      <c r="IDS30" s="33"/>
      <c r="IDT30" s="33"/>
      <c r="IDU30" s="33"/>
      <c r="IDV30" s="33"/>
      <c r="IDW30" s="33"/>
      <c r="IDX30" s="32"/>
      <c r="IDY30" s="37"/>
      <c r="IDZ30" s="33"/>
      <c r="IEA30" s="33"/>
      <c r="IEB30" s="15"/>
      <c r="IEC30" s="15"/>
      <c r="IED30" s="32"/>
      <c r="IEE30" s="32"/>
      <c r="IEF30" s="33"/>
      <c r="IEG30" s="33"/>
      <c r="IEH30" s="32"/>
      <c r="IEI30" s="34"/>
      <c r="IEJ30" s="35"/>
      <c r="IEK30" s="36"/>
      <c r="IEL30" s="35"/>
      <c r="IEM30" s="33"/>
      <c r="IEN30" s="33"/>
      <c r="IEO30" s="33"/>
      <c r="IEP30" s="33"/>
      <c r="IEQ30" s="33"/>
      <c r="IER30" s="33"/>
      <c r="IES30" s="32"/>
      <c r="IET30" s="37"/>
      <c r="IEU30" s="33"/>
      <c r="IEV30" s="33"/>
      <c r="IEW30" s="15"/>
      <c r="IEX30" s="15"/>
      <c r="IEY30" s="32"/>
      <c r="IEZ30" s="32"/>
      <c r="IFA30" s="33"/>
      <c r="IFB30" s="33"/>
      <c r="IFC30" s="32"/>
      <c r="IFD30" s="34"/>
      <c r="IFE30" s="35"/>
      <c r="IFF30" s="36"/>
      <c r="IFG30" s="35"/>
      <c r="IFH30" s="33"/>
      <c r="IFI30" s="33"/>
      <c r="IFJ30" s="33"/>
      <c r="IFK30" s="33"/>
      <c r="IFL30" s="33"/>
      <c r="IFM30" s="33"/>
      <c r="IFN30" s="32"/>
      <c r="IFO30" s="37"/>
      <c r="IFP30" s="33"/>
      <c r="IFQ30" s="33"/>
      <c r="IFR30" s="15"/>
      <c r="IFS30" s="15"/>
      <c r="IFT30" s="32"/>
      <c r="IFU30" s="32"/>
      <c r="IFV30" s="33"/>
      <c r="IFW30" s="33"/>
      <c r="IFX30" s="32"/>
      <c r="IFY30" s="34"/>
      <c r="IFZ30" s="35"/>
      <c r="IGA30" s="36"/>
      <c r="IGB30" s="35"/>
      <c r="IGC30" s="33"/>
      <c r="IGD30" s="33"/>
      <c r="IGE30" s="33"/>
      <c r="IGF30" s="33"/>
      <c r="IGG30" s="33"/>
      <c r="IGH30" s="33"/>
      <c r="IGI30" s="32"/>
      <c r="IGJ30" s="37"/>
      <c r="IGK30" s="33"/>
      <c r="IGL30" s="33"/>
      <c r="IGM30" s="15"/>
      <c r="IGN30" s="15"/>
      <c r="IGO30" s="32"/>
      <c r="IGP30" s="32"/>
      <c r="IGQ30" s="33"/>
      <c r="IGR30" s="33"/>
      <c r="IGS30" s="32"/>
      <c r="IGT30" s="34"/>
      <c r="IGU30" s="35"/>
      <c r="IGV30" s="36"/>
      <c r="IGW30" s="35"/>
      <c r="IGX30" s="33"/>
      <c r="IGY30" s="33"/>
      <c r="IGZ30" s="33"/>
      <c r="IHA30" s="33"/>
      <c r="IHB30" s="33"/>
      <c r="IHC30" s="33"/>
      <c r="IHD30" s="32"/>
      <c r="IHE30" s="37"/>
      <c r="IHF30" s="33"/>
      <c r="IHG30" s="33"/>
      <c r="IHH30" s="15"/>
      <c r="IHI30" s="15"/>
      <c r="IHJ30" s="32"/>
      <c r="IHK30" s="32"/>
      <c r="IHL30" s="33"/>
      <c r="IHM30" s="33"/>
      <c r="IHN30" s="32"/>
      <c r="IHO30" s="34"/>
      <c r="IHP30" s="35"/>
      <c r="IHQ30" s="36"/>
      <c r="IHR30" s="35"/>
      <c r="IHS30" s="33"/>
      <c r="IHT30" s="33"/>
      <c r="IHU30" s="33"/>
      <c r="IHV30" s="33"/>
      <c r="IHW30" s="33"/>
      <c r="IHX30" s="33"/>
      <c r="IHY30" s="32"/>
      <c r="IHZ30" s="37"/>
      <c r="IIA30" s="33"/>
      <c r="IIB30" s="33"/>
      <c r="IIC30" s="15"/>
      <c r="IID30" s="15"/>
      <c r="IIE30" s="32"/>
      <c r="IIF30" s="32"/>
      <c r="IIG30" s="33"/>
      <c r="IIH30" s="33"/>
      <c r="III30" s="32"/>
      <c r="IIJ30" s="34"/>
      <c r="IIK30" s="35"/>
      <c r="IIL30" s="36"/>
      <c r="IIM30" s="35"/>
      <c r="IIN30" s="33"/>
      <c r="IIO30" s="33"/>
      <c r="IIP30" s="33"/>
      <c r="IIQ30" s="33"/>
      <c r="IIR30" s="33"/>
      <c r="IIS30" s="33"/>
      <c r="IIT30" s="32"/>
      <c r="IIU30" s="37"/>
      <c r="IIV30" s="33"/>
      <c r="IIW30" s="33"/>
      <c r="IIX30" s="15"/>
      <c r="IIY30" s="15"/>
      <c r="IIZ30" s="32"/>
      <c r="IJA30" s="32"/>
      <c r="IJB30" s="33"/>
      <c r="IJC30" s="33"/>
      <c r="IJD30" s="32"/>
      <c r="IJE30" s="34"/>
      <c r="IJF30" s="35"/>
      <c r="IJG30" s="36"/>
      <c r="IJH30" s="35"/>
      <c r="IJI30" s="33"/>
      <c r="IJJ30" s="33"/>
      <c r="IJK30" s="33"/>
      <c r="IJL30" s="33"/>
      <c r="IJM30" s="33"/>
      <c r="IJN30" s="33"/>
      <c r="IJO30" s="32"/>
      <c r="IJP30" s="37"/>
      <c r="IJQ30" s="33"/>
      <c r="IJR30" s="33"/>
      <c r="IJS30" s="15"/>
      <c r="IJT30" s="15"/>
      <c r="IJU30" s="32"/>
      <c r="IJV30" s="32"/>
      <c r="IJW30" s="33"/>
      <c r="IJX30" s="33"/>
      <c r="IJY30" s="32"/>
      <c r="IJZ30" s="34"/>
      <c r="IKA30" s="35"/>
      <c r="IKB30" s="36"/>
      <c r="IKC30" s="35"/>
      <c r="IKD30" s="33"/>
      <c r="IKE30" s="33"/>
      <c r="IKF30" s="33"/>
      <c r="IKG30" s="33"/>
      <c r="IKH30" s="33"/>
      <c r="IKI30" s="33"/>
      <c r="IKJ30" s="32"/>
      <c r="IKK30" s="37"/>
      <c r="IKL30" s="33"/>
      <c r="IKM30" s="33"/>
      <c r="IKN30" s="15"/>
      <c r="IKO30" s="15"/>
      <c r="IKP30" s="32"/>
      <c r="IKQ30" s="32"/>
      <c r="IKR30" s="33"/>
      <c r="IKS30" s="33"/>
      <c r="IKT30" s="32"/>
      <c r="IKU30" s="34"/>
      <c r="IKV30" s="35"/>
      <c r="IKW30" s="36"/>
      <c r="IKX30" s="35"/>
      <c r="IKY30" s="33"/>
      <c r="IKZ30" s="33"/>
      <c r="ILA30" s="33"/>
      <c r="ILB30" s="33"/>
      <c r="ILC30" s="33"/>
      <c r="ILD30" s="33"/>
      <c r="ILE30" s="32"/>
      <c r="ILF30" s="37"/>
      <c r="ILG30" s="33"/>
      <c r="ILH30" s="33"/>
      <c r="ILI30" s="15"/>
      <c r="ILJ30" s="15"/>
      <c r="ILK30" s="32"/>
      <c r="ILL30" s="32"/>
      <c r="ILM30" s="33"/>
      <c r="ILN30" s="33"/>
      <c r="ILO30" s="32"/>
      <c r="ILP30" s="34"/>
      <c r="ILQ30" s="35"/>
      <c r="ILR30" s="36"/>
      <c r="ILS30" s="35"/>
      <c r="ILT30" s="33"/>
      <c r="ILU30" s="33"/>
      <c r="ILV30" s="33"/>
      <c r="ILW30" s="33"/>
      <c r="ILX30" s="33"/>
      <c r="ILY30" s="33"/>
      <c r="ILZ30" s="32"/>
      <c r="IMA30" s="37"/>
      <c r="IMB30" s="33"/>
      <c r="IMC30" s="33"/>
      <c r="IMD30" s="15"/>
      <c r="IME30" s="15"/>
      <c r="IMF30" s="32"/>
      <c r="IMG30" s="32"/>
      <c r="IMH30" s="33"/>
      <c r="IMI30" s="33"/>
      <c r="IMJ30" s="32"/>
      <c r="IMK30" s="34"/>
      <c r="IML30" s="35"/>
      <c r="IMM30" s="36"/>
      <c r="IMN30" s="35"/>
      <c r="IMO30" s="33"/>
      <c r="IMP30" s="33"/>
      <c r="IMQ30" s="33"/>
      <c r="IMR30" s="33"/>
      <c r="IMS30" s="33"/>
      <c r="IMT30" s="33"/>
      <c r="IMU30" s="32"/>
      <c r="IMV30" s="37"/>
      <c r="IMW30" s="33"/>
      <c r="IMX30" s="33"/>
      <c r="IMY30" s="15"/>
      <c r="IMZ30" s="15"/>
      <c r="INA30" s="32"/>
      <c r="INB30" s="32"/>
      <c r="INC30" s="33"/>
      <c r="IND30" s="33"/>
      <c r="INE30" s="32"/>
      <c r="INF30" s="34"/>
      <c r="ING30" s="35"/>
      <c r="INH30" s="36"/>
      <c r="INI30" s="35"/>
      <c r="INJ30" s="33"/>
      <c r="INK30" s="33"/>
      <c r="INL30" s="33"/>
      <c r="INM30" s="33"/>
      <c r="INN30" s="33"/>
      <c r="INO30" s="33"/>
      <c r="INP30" s="32"/>
      <c r="INQ30" s="37"/>
      <c r="INR30" s="33"/>
      <c r="INS30" s="33"/>
      <c r="INT30" s="15"/>
      <c r="INU30" s="15"/>
      <c r="INV30" s="32"/>
      <c r="INW30" s="32"/>
      <c r="INX30" s="33"/>
      <c r="INY30" s="33"/>
      <c r="INZ30" s="32"/>
      <c r="IOA30" s="34"/>
      <c r="IOB30" s="35"/>
      <c r="IOC30" s="36"/>
      <c r="IOD30" s="35"/>
      <c r="IOE30" s="33"/>
      <c r="IOF30" s="33"/>
      <c r="IOG30" s="33"/>
      <c r="IOH30" s="33"/>
      <c r="IOI30" s="33"/>
      <c r="IOJ30" s="33"/>
      <c r="IOK30" s="32"/>
      <c r="IOL30" s="37"/>
      <c r="IOM30" s="33"/>
      <c r="ION30" s="33"/>
      <c r="IOO30" s="15"/>
      <c r="IOP30" s="15"/>
      <c r="IOQ30" s="32"/>
      <c r="IOR30" s="32"/>
      <c r="IOS30" s="33"/>
      <c r="IOT30" s="33"/>
      <c r="IOU30" s="32"/>
      <c r="IOV30" s="34"/>
      <c r="IOW30" s="35"/>
      <c r="IOX30" s="36"/>
      <c r="IOY30" s="35"/>
      <c r="IOZ30" s="33"/>
      <c r="IPA30" s="33"/>
      <c r="IPB30" s="33"/>
      <c r="IPC30" s="33"/>
      <c r="IPD30" s="33"/>
      <c r="IPE30" s="33"/>
      <c r="IPF30" s="32"/>
      <c r="IPG30" s="37"/>
      <c r="IPH30" s="33"/>
      <c r="IPI30" s="33"/>
      <c r="IPJ30" s="15"/>
      <c r="IPK30" s="15"/>
      <c r="IPL30" s="32"/>
      <c r="IPM30" s="32"/>
      <c r="IPN30" s="33"/>
      <c r="IPO30" s="33"/>
      <c r="IPP30" s="32"/>
      <c r="IPQ30" s="34"/>
      <c r="IPR30" s="35"/>
      <c r="IPS30" s="36"/>
      <c r="IPT30" s="35"/>
      <c r="IPU30" s="33"/>
      <c r="IPV30" s="33"/>
      <c r="IPW30" s="33"/>
      <c r="IPX30" s="33"/>
      <c r="IPY30" s="33"/>
      <c r="IPZ30" s="33"/>
      <c r="IQA30" s="32"/>
      <c r="IQB30" s="37"/>
      <c r="IQC30" s="33"/>
      <c r="IQD30" s="33"/>
      <c r="IQE30" s="15"/>
      <c r="IQF30" s="15"/>
      <c r="IQG30" s="32"/>
      <c r="IQH30" s="32"/>
      <c r="IQI30" s="33"/>
      <c r="IQJ30" s="33"/>
      <c r="IQK30" s="32"/>
      <c r="IQL30" s="34"/>
      <c r="IQM30" s="35"/>
      <c r="IQN30" s="36"/>
      <c r="IQO30" s="35"/>
      <c r="IQP30" s="33"/>
      <c r="IQQ30" s="33"/>
      <c r="IQR30" s="33"/>
      <c r="IQS30" s="33"/>
      <c r="IQT30" s="33"/>
      <c r="IQU30" s="33"/>
      <c r="IQV30" s="32"/>
      <c r="IQW30" s="37"/>
      <c r="IQX30" s="33"/>
      <c r="IQY30" s="33"/>
      <c r="IQZ30" s="15"/>
      <c r="IRA30" s="15"/>
      <c r="IRB30" s="32"/>
      <c r="IRC30" s="32"/>
      <c r="IRD30" s="33"/>
      <c r="IRE30" s="33"/>
      <c r="IRF30" s="32"/>
      <c r="IRG30" s="34"/>
      <c r="IRH30" s="35"/>
      <c r="IRI30" s="36"/>
      <c r="IRJ30" s="35"/>
      <c r="IRK30" s="33"/>
      <c r="IRL30" s="33"/>
      <c r="IRM30" s="33"/>
      <c r="IRN30" s="33"/>
      <c r="IRO30" s="33"/>
      <c r="IRP30" s="33"/>
      <c r="IRQ30" s="32"/>
      <c r="IRR30" s="37"/>
      <c r="IRS30" s="33"/>
      <c r="IRT30" s="33"/>
      <c r="IRU30" s="15"/>
      <c r="IRV30" s="15"/>
      <c r="IRW30" s="32"/>
      <c r="IRX30" s="32"/>
      <c r="IRY30" s="33"/>
      <c r="IRZ30" s="33"/>
      <c r="ISA30" s="32"/>
      <c r="ISB30" s="34"/>
      <c r="ISC30" s="35"/>
      <c r="ISD30" s="36"/>
      <c r="ISE30" s="35"/>
      <c r="ISF30" s="33"/>
      <c r="ISG30" s="33"/>
      <c r="ISH30" s="33"/>
      <c r="ISI30" s="33"/>
      <c r="ISJ30" s="33"/>
      <c r="ISK30" s="33"/>
      <c r="ISL30" s="32"/>
      <c r="ISM30" s="37"/>
      <c r="ISN30" s="33"/>
      <c r="ISO30" s="33"/>
      <c r="ISP30" s="15"/>
      <c r="ISQ30" s="15"/>
      <c r="ISR30" s="32"/>
      <c r="ISS30" s="32"/>
      <c r="IST30" s="33"/>
      <c r="ISU30" s="33"/>
      <c r="ISV30" s="32"/>
      <c r="ISW30" s="34"/>
      <c r="ISX30" s="35"/>
      <c r="ISY30" s="36"/>
      <c r="ISZ30" s="35"/>
      <c r="ITA30" s="33"/>
      <c r="ITB30" s="33"/>
      <c r="ITC30" s="33"/>
      <c r="ITD30" s="33"/>
      <c r="ITE30" s="33"/>
      <c r="ITF30" s="33"/>
      <c r="ITG30" s="32"/>
      <c r="ITH30" s="37"/>
      <c r="ITI30" s="33"/>
      <c r="ITJ30" s="33"/>
      <c r="ITK30" s="15"/>
      <c r="ITL30" s="15"/>
      <c r="ITM30" s="32"/>
      <c r="ITN30" s="32"/>
      <c r="ITO30" s="33"/>
      <c r="ITP30" s="33"/>
      <c r="ITQ30" s="32"/>
      <c r="ITR30" s="34"/>
      <c r="ITS30" s="35"/>
      <c r="ITT30" s="36"/>
      <c r="ITU30" s="35"/>
      <c r="ITV30" s="33"/>
      <c r="ITW30" s="33"/>
      <c r="ITX30" s="33"/>
      <c r="ITY30" s="33"/>
      <c r="ITZ30" s="33"/>
      <c r="IUA30" s="33"/>
      <c r="IUB30" s="32"/>
      <c r="IUC30" s="37"/>
      <c r="IUD30" s="33"/>
      <c r="IUE30" s="33"/>
      <c r="IUF30" s="15"/>
      <c r="IUG30" s="15"/>
      <c r="IUH30" s="32"/>
      <c r="IUI30" s="32"/>
      <c r="IUJ30" s="33"/>
      <c r="IUK30" s="33"/>
      <c r="IUL30" s="32"/>
      <c r="IUM30" s="34"/>
      <c r="IUN30" s="35"/>
      <c r="IUO30" s="36"/>
      <c r="IUP30" s="35"/>
      <c r="IUQ30" s="33"/>
      <c r="IUR30" s="33"/>
      <c r="IUS30" s="33"/>
      <c r="IUT30" s="33"/>
      <c r="IUU30" s="33"/>
      <c r="IUV30" s="33"/>
      <c r="IUW30" s="32"/>
      <c r="IUX30" s="37"/>
      <c r="IUY30" s="33"/>
      <c r="IUZ30" s="33"/>
      <c r="IVA30" s="15"/>
      <c r="IVB30" s="15"/>
      <c r="IVC30" s="32"/>
      <c r="IVD30" s="32"/>
      <c r="IVE30" s="33"/>
      <c r="IVF30" s="33"/>
      <c r="IVG30" s="32"/>
      <c r="IVH30" s="34"/>
      <c r="IVI30" s="35"/>
      <c r="IVJ30" s="36"/>
      <c r="IVK30" s="35"/>
      <c r="IVL30" s="33"/>
      <c r="IVM30" s="33"/>
      <c r="IVN30" s="33"/>
      <c r="IVO30" s="33"/>
      <c r="IVP30" s="33"/>
      <c r="IVQ30" s="33"/>
      <c r="IVR30" s="32"/>
      <c r="IVS30" s="37"/>
      <c r="IVT30" s="33"/>
      <c r="IVU30" s="33"/>
      <c r="IVV30" s="15"/>
      <c r="IVW30" s="15"/>
      <c r="IVX30" s="32"/>
      <c r="IVY30" s="32"/>
      <c r="IVZ30" s="33"/>
      <c r="IWA30" s="33"/>
      <c r="IWB30" s="32"/>
      <c r="IWC30" s="34"/>
      <c r="IWD30" s="35"/>
      <c r="IWE30" s="36"/>
      <c r="IWF30" s="35"/>
      <c r="IWG30" s="33"/>
      <c r="IWH30" s="33"/>
      <c r="IWI30" s="33"/>
      <c r="IWJ30" s="33"/>
      <c r="IWK30" s="33"/>
      <c r="IWL30" s="33"/>
      <c r="IWM30" s="32"/>
      <c r="IWN30" s="37"/>
      <c r="IWO30" s="33"/>
      <c r="IWP30" s="33"/>
      <c r="IWQ30" s="15"/>
      <c r="IWR30" s="15"/>
      <c r="IWS30" s="32"/>
      <c r="IWT30" s="32"/>
      <c r="IWU30" s="33"/>
      <c r="IWV30" s="33"/>
      <c r="IWW30" s="32"/>
      <c r="IWX30" s="34"/>
      <c r="IWY30" s="35"/>
      <c r="IWZ30" s="36"/>
      <c r="IXA30" s="35"/>
      <c r="IXB30" s="33"/>
      <c r="IXC30" s="33"/>
      <c r="IXD30" s="33"/>
      <c r="IXE30" s="33"/>
      <c r="IXF30" s="33"/>
      <c r="IXG30" s="33"/>
      <c r="IXH30" s="32"/>
      <c r="IXI30" s="37"/>
      <c r="IXJ30" s="33"/>
      <c r="IXK30" s="33"/>
      <c r="IXL30" s="15"/>
      <c r="IXM30" s="15"/>
      <c r="IXN30" s="32"/>
      <c r="IXO30" s="32"/>
      <c r="IXP30" s="33"/>
      <c r="IXQ30" s="33"/>
      <c r="IXR30" s="32"/>
      <c r="IXS30" s="34"/>
      <c r="IXT30" s="35"/>
      <c r="IXU30" s="36"/>
      <c r="IXV30" s="35"/>
      <c r="IXW30" s="33"/>
      <c r="IXX30" s="33"/>
      <c r="IXY30" s="33"/>
      <c r="IXZ30" s="33"/>
      <c r="IYA30" s="33"/>
      <c r="IYB30" s="33"/>
      <c r="IYC30" s="32"/>
      <c r="IYD30" s="37"/>
      <c r="IYE30" s="33"/>
      <c r="IYF30" s="33"/>
      <c r="IYG30" s="15"/>
      <c r="IYH30" s="15"/>
      <c r="IYI30" s="32"/>
      <c r="IYJ30" s="32"/>
      <c r="IYK30" s="33"/>
      <c r="IYL30" s="33"/>
      <c r="IYM30" s="32"/>
      <c r="IYN30" s="34"/>
      <c r="IYO30" s="35"/>
      <c r="IYP30" s="36"/>
      <c r="IYQ30" s="35"/>
      <c r="IYR30" s="33"/>
      <c r="IYS30" s="33"/>
      <c r="IYT30" s="33"/>
      <c r="IYU30" s="33"/>
      <c r="IYV30" s="33"/>
      <c r="IYW30" s="33"/>
      <c r="IYX30" s="32"/>
      <c r="IYY30" s="37"/>
      <c r="IYZ30" s="33"/>
      <c r="IZA30" s="33"/>
      <c r="IZB30" s="15"/>
      <c r="IZC30" s="15"/>
      <c r="IZD30" s="32"/>
      <c r="IZE30" s="32"/>
      <c r="IZF30" s="33"/>
      <c r="IZG30" s="33"/>
      <c r="IZH30" s="32"/>
      <c r="IZI30" s="34"/>
      <c r="IZJ30" s="35"/>
      <c r="IZK30" s="36"/>
      <c r="IZL30" s="35"/>
      <c r="IZM30" s="33"/>
      <c r="IZN30" s="33"/>
      <c r="IZO30" s="33"/>
      <c r="IZP30" s="33"/>
      <c r="IZQ30" s="33"/>
      <c r="IZR30" s="33"/>
      <c r="IZS30" s="32"/>
      <c r="IZT30" s="37"/>
      <c r="IZU30" s="33"/>
      <c r="IZV30" s="33"/>
      <c r="IZW30" s="15"/>
      <c r="IZX30" s="15"/>
      <c r="IZY30" s="32"/>
      <c r="IZZ30" s="32"/>
      <c r="JAA30" s="33"/>
      <c r="JAB30" s="33"/>
      <c r="JAC30" s="32"/>
      <c r="JAD30" s="34"/>
      <c r="JAE30" s="35"/>
      <c r="JAF30" s="36"/>
      <c r="JAG30" s="35"/>
      <c r="JAH30" s="33"/>
      <c r="JAI30" s="33"/>
      <c r="JAJ30" s="33"/>
      <c r="JAK30" s="33"/>
      <c r="JAL30" s="33"/>
      <c r="JAM30" s="33"/>
      <c r="JAN30" s="32"/>
      <c r="JAO30" s="37"/>
      <c r="JAP30" s="33"/>
      <c r="JAQ30" s="33"/>
      <c r="JAR30" s="15"/>
      <c r="JAS30" s="15"/>
      <c r="JAT30" s="32"/>
      <c r="JAU30" s="32"/>
      <c r="JAV30" s="33"/>
      <c r="JAW30" s="33"/>
      <c r="JAX30" s="32"/>
      <c r="JAY30" s="34"/>
      <c r="JAZ30" s="35"/>
      <c r="JBA30" s="36"/>
      <c r="JBB30" s="35"/>
      <c r="JBC30" s="33"/>
      <c r="JBD30" s="33"/>
      <c r="JBE30" s="33"/>
      <c r="JBF30" s="33"/>
      <c r="JBG30" s="33"/>
      <c r="JBH30" s="33"/>
      <c r="JBI30" s="32"/>
      <c r="JBJ30" s="37"/>
      <c r="JBK30" s="33"/>
      <c r="JBL30" s="33"/>
      <c r="JBM30" s="15"/>
      <c r="JBN30" s="15"/>
      <c r="JBO30" s="32"/>
      <c r="JBP30" s="32"/>
      <c r="JBQ30" s="33"/>
      <c r="JBR30" s="33"/>
      <c r="JBS30" s="32"/>
      <c r="JBT30" s="34"/>
      <c r="JBU30" s="35"/>
      <c r="JBV30" s="36"/>
      <c r="JBW30" s="35"/>
      <c r="JBX30" s="33"/>
      <c r="JBY30" s="33"/>
      <c r="JBZ30" s="33"/>
      <c r="JCA30" s="33"/>
      <c r="JCB30" s="33"/>
      <c r="JCC30" s="33"/>
      <c r="JCD30" s="32"/>
      <c r="JCE30" s="37"/>
      <c r="JCF30" s="33"/>
      <c r="JCG30" s="33"/>
      <c r="JCH30" s="15"/>
      <c r="JCI30" s="15"/>
      <c r="JCJ30" s="32"/>
      <c r="JCK30" s="32"/>
      <c r="JCL30" s="33"/>
      <c r="JCM30" s="33"/>
      <c r="JCN30" s="32"/>
      <c r="JCO30" s="34"/>
      <c r="JCP30" s="35"/>
      <c r="JCQ30" s="36"/>
      <c r="JCR30" s="35"/>
      <c r="JCS30" s="33"/>
      <c r="JCT30" s="33"/>
      <c r="JCU30" s="33"/>
      <c r="JCV30" s="33"/>
      <c r="JCW30" s="33"/>
      <c r="JCX30" s="33"/>
      <c r="JCY30" s="32"/>
      <c r="JCZ30" s="37"/>
      <c r="JDA30" s="33"/>
      <c r="JDB30" s="33"/>
      <c r="JDC30" s="15"/>
      <c r="JDD30" s="15"/>
      <c r="JDE30" s="32"/>
      <c r="JDF30" s="32"/>
      <c r="JDG30" s="33"/>
      <c r="JDH30" s="33"/>
      <c r="JDI30" s="32"/>
      <c r="JDJ30" s="34"/>
      <c r="JDK30" s="35"/>
      <c r="JDL30" s="36"/>
      <c r="JDM30" s="35"/>
      <c r="JDN30" s="33"/>
      <c r="JDO30" s="33"/>
      <c r="JDP30" s="33"/>
      <c r="JDQ30" s="33"/>
      <c r="JDR30" s="33"/>
      <c r="JDS30" s="33"/>
      <c r="JDT30" s="32"/>
      <c r="JDU30" s="37"/>
      <c r="JDV30" s="33"/>
      <c r="JDW30" s="33"/>
      <c r="JDX30" s="15"/>
      <c r="JDY30" s="15"/>
      <c r="JDZ30" s="32"/>
      <c r="JEA30" s="32"/>
      <c r="JEB30" s="33"/>
      <c r="JEC30" s="33"/>
      <c r="JED30" s="32"/>
      <c r="JEE30" s="34"/>
      <c r="JEF30" s="35"/>
      <c r="JEG30" s="36"/>
      <c r="JEH30" s="35"/>
      <c r="JEI30" s="33"/>
      <c r="JEJ30" s="33"/>
      <c r="JEK30" s="33"/>
      <c r="JEL30" s="33"/>
      <c r="JEM30" s="33"/>
      <c r="JEN30" s="33"/>
      <c r="JEO30" s="32"/>
      <c r="JEP30" s="37"/>
      <c r="JEQ30" s="33"/>
      <c r="JER30" s="33"/>
      <c r="JES30" s="15"/>
      <c r="JET30" s="15"/>
      <c r="JEU30" s="32"/>
      <c r="JEV30" s="32"/>
      <c r="JEW30" s="33"/>
      <c r="JEX30" s="33"/>
      <c r="JEY30" s="32"/>
      <c r="JEZ30" s="34"/>
      <c r="JFA30" s="35"/>
      <c r="JFB30" s="36"/>
      <c r="JFC30" s="35"/>
      <c r="JFD30" s="33"/>
      <c r="JFE30" s="33"/>
      <c r="JFF30" s="33"/>
      <c r="JFG30" s="33"/>
      <c r="JFH30" s="33"/>
      <c r="JFI30" s="33"/>
      <c r="JFJ30" s="32"/>
      <c r="JFK30" s="37"/>
      <c r="JFL30" s="33"/>
      <c r="JFM30" s="33"/>
      <c r="JFN30" s="15"/>
      <c r="JFO30" s="15"/>
      <c r="JFP30" s="32"/>
      <c r="JFQ30" s="32"/>
      <c r="JFR30" s="33"/>
      <c r="JFS30" s="33"/>
      <c r="JFT30" s="32"/>
      <c r="JFU30" s="34"/>
      <c r="JFV30" s="35"/>
      <c r="JFW30" s="36"/>
      <c r="JFX30" s="35"/>
      <c r="JFY30" s="33"/>
      <c r="JFZ30" s="33"/>
      <c r="JGA30" s="33"/>
      <c r="JGB30" s="33"/>
      <c r="JGC30" s="33"/>
      <c r="JGD30" s="33"/>
      <c r="JGE30" s="32"/>
      <c r="JGF30" s="37"/>
      <c r="JGG30" s="33"/>
      <c r="JGH30" s="33"/>
      <c r="JGI30" s="15"/>
      <c r="JGJ30" s="15"/>
      <c r="JGK30" s="32"/>
      <c r="JGL30" s="32"/>
      <c r="JGM30" s="33"/>
      <c r="JGN30" s="33"/>
      <c r="JGO30" s="32"/>
      <c r="JGP30" s="34"/>
      <c r="JGQ30" s="35"/>
      <c r="JGR30" s="36"/>
      <c r="JGS30" s="35"/>
      <c r="JGT30" s="33"/>
      <c r="JGU30" s="33"/>
      <c r="JGV30" s="33"/>
      <c r="JGW30" s="33"/>
      <c r="JGX30" s="33"/>
      <c r="JGY30" s="33"/>
      <c r="JGZ30" s="32"/>
      <c r="JHA30" s="37"/>
      <c r="JHB30" s="33"/>
      <c r="JHC30" s="33"/>
      <c r="JHD30" s="15"/>
      <c r="JHE30" s="15"/>
      <c r="JHF30" s="32"/>
      <c r="JHG30" s="32"/>
      <c r="JHH30" s="33"/>
      <c r="JHI30" s="33"/>
      <c r="JHJ30" s="32"/>
      <c r="JHK30" s="34"/>
      <c r="JHL30" s="35"/>
      <c r="JHM30" s="36"/>
      <c r="JHN30" s="35"/>
      <c r="JHO30" s="33"/>
      <c r="JHP30" s="33"/>
      <c r="JHQ30" s="33"/>
      <c r="JHR30" s="33"/>
      <c r="JHS30" s="33"/>
      <c r="JHT30" s="33"/>
      <c r="JHU30" s="32"/>
      <c r="JHV30" s="37"/>
      <c r="JHW30" s="33"/>
      <c r="JHX30" s="33"/>
      <c r="JHY30" s="15"/>
      <c r="JHZ30" s="15"/>
      <c r="JIA30" s="32"/>
      <c r="JIB30" s="32"/>
      <c r="JIC30" s="33"/>
      <c r="JID30" s="33"/>
      <c r="JIE30" s="32"/>
      <c r="JIF30" s="34"/>
      <c r="JIG30" s="35"/>
      <c r="JIH30" s="36"/>
      <c r="JII30" s="35"/>
      <c r="JIJ30" s="33"/>
      <c r="JIK30" s="33"/>
      <c r="JIL30" s="33"/>
      <c r="JIM30" s="33"/>
      <c r="JIN30" s="33"/>
      <c r="JIO30" s="33"/>
      <c r="JIP30" s="32"/>
      <c r="JIQ30" s="37"/>
      <c r="JIR30" s="33"/>
      <c r="JIS30" s="33"/>
      <c r="JIT30" s="15"/>
      <c r="JIU30" s="15"/>
      <c r="JIV30" s="32"/>
      <c r="JIW30" s="32"/>
      <c r="JIX30" s="33"/>
      <c r="JIY30" s="33"/>
      <c r="JIZ30" s="32"/>
      <c r="JJA30" s="34"/>
      <c r="JJB30" s="35"/>
      <c r="JJC30" s="36"/>
      <c r="JJD30" s="35"/>
      <c r="JJE30" s="33"/>
      <c r="JJF30" s="33"/>
      <c r="JJG30" s="33"/>
      <c r="JJH30" s="33"/>
      <c r="JJI30" s="33"/>
      <c r="JJJ30" s="33"/>
      <c r="JJK30" s="32"/>
      <c r="JJL30" s="37"/>
      <c r="JJM30" s="33"/>
      <c r="JJN30" s="33"/>
      <c r="JJO30" s="15"/>
      <c r="JJP30" s="15"/>
      <c r="JJQ30" s="32"/>
      <c r="JJR30" s="32"/>
      <c r="JJS30" s="33"/>
      <c r="JJT30" s="33"/>
      <c r="JJU30" s="32"/>
      <c r="JJV30" s="34"/>
      <c r="JJW30" s="35"/>
      <c r="JJX30" s="36"/>
      <c r="JJY30" s="35"/>
      <c r="JJZ30" s="33"/>
      <c r="JKA30" s="33"/>
      <c r="JKB30" s="33"/>
      <c r="JKC30" s="33"/>
      <c r="JKD30" s="33"/>
      <c r="JKE30" s="33"/>
      <c r="JKF30" s="32"/>
      <c r="JKG30" s="37"/>
      <c r="JKH30" s="33"/>
      <c r="JKI30" s="33"/>
      <c r="JKJ30" s="15"/>
      <c r="JKK30" s="15"/>
      <c r="JKL30" s="32"/>
      <c r="JKM30" s="32"/>
      <c r="JKN30" s="33"/>
      <c r="JKO30" s="33"/>
      <c r="JKP30" s="32"/>
      <c r="JKQ30" s="34"/>
      <c r="JKR30" s="35"/>
      <c r="JKS30" s="36"/>
      <c r="JKT30" s="35"/>
      <c r="JKU30" s="33"/>
      <c r="JKV30" s="33"/>
      <c r="JKW30" s="33"/>
      <c r="JKX30" s="33"/>
      <c r="JKY30" s="33"/>
      <c r="JKZ30" s="33"/>
      <c r="JLA30" s="32"/>
      <c r="JLB30" s="37"/>
      <c r="JLC30" s="33"/>
      <c r="JLD30" s="33"/>
      <c r="JLE30" s="15"/>
      <c r="JLF30" s="15"/>
      <c r="JLG30" s="32"/>
      <c r="JLH30" s="32"/>
      <c r="JLI30" s="33"/>
      <c r="JLJ30" s="33"/>
      <c r="JLK30" s="32"/>
      <c r="JLL30" s="34"/>
      <c r="JLM30" s="35"/>
      <c r="JLN30" s="36"/>
      <c r="JLO30" s="35"/>
      <c r="JLP30" s="33"/>
      <c r="JLQ30" s="33"/>
      <c r="JLR30" s="33"/>
      <c r="JLS30" s="33"/>
      <c r="JLT30" s="33"/>
      <c r="JLU30" s="33"/>
      <c r="JLV30" s="32"/>
      <c r="JLW30" s="37"/>
      <c r="JLX30" s="33"/>
      <c r="JLY30" s="33"/>
      <c r="JLZ30" s="15"/>
      <c r="JMA30" s="15"/>
      <c r="JMB30" s="32"/>
      <c r="JMC30" s="32"/>
      <c r="JMD30" s="33"/>
      <c r="JME30" s="33"/>
      <c r="JMF30" s="32"/>
      <c r="JMG30" s="34"/>
      <c r="JMH30" s="35"/>
      <c r="JMI30" s="36"/>
      <c r="JMJ30" s="35"/>
      <c r="JMK30" s="33"/>
      <c r="JML30" s="33"/>
      <c r="JMM30" s="33"/>
      <c r="JMN30" s="33"/>
      <c r="JMO30" s="33"/>
      <c r="JMP30" s="33"/>
      <c r="JMQ30" s="32"/>
      <c r="JMR30" s="37"/>
      <c r="JMS30" s="33"/>
      <c r="JMT30" s="33"/>
      <c r="JMU30" s="15"/>
      <c r="JMV30" s="15"/>
      <c r="JMW30" s="32"/>
      <c r="JMX30" s="32"/>
      <c r="JMY30" s="33"/>
      <c r="JMZ30" s="33"/>
      <c r="JNA30" s="32"/>
      <c r="JNB30" s="34"/>
      <c r="JNC30" s="35"/>
      <c r="JND30" s="36"/>
      <c r="JNE30" s="35"/>
      <c r="JNF30" s="33"/>
      <c r="JNG30" s="33"/>
      <c r="JNH30" s="33"/>
      <c r="JNI30" s="33"/>
      <c r="JNJ30" s="33"/>
      <c r="JNK30" s="33"/>
      <c r="JNL30" s="32"/>
      <c r="JNM30" s="37"/>
      <c r="JNN30" s="33"/>
      <c r="JNO30" s="33"/>
      <c r="JNP30" s="15"/>
      <c r="JNQ30" s="15"/>
      <c r="JNR30" s="32"/>
      <c r="JNS30" s="32"/>
      <c r="JNT30" s="33"/>
      <c r="JNU30" s="33"/>
      <c r="JNV30" s="32"/>
      <c r="JNW30" s="34"/>
      <c r="JNX30" s="35"/>
      <c r="JNY30" s="36"/>
      <c r="JNZ30" s="35"/>
      <c r="JOA30" s="33"/>
      <c r="JOB30" s="33"/>
      <c r="JOC30" s="33"/>
      <c r="JOD30" s="33"/>
      <c r="JOE30" s="33"/>
      <c r="JOF30" s="33"/>
      <c r="JOG30" s="32"/>
      <c r="JOH30" s="37"/>
      <c r="JOI30" s="33"/>
      <c r="JOJ30" s="33"/>
      <c r="JOK30" s="15"/>
      <c r="JOL30" s="15"/>
      <c r="JOM30" s="32"/>
      <c r="JON30" s="32"/>
      <c r="JOO30" s="33"/>
      <c r="JOP30" s="33"/>
      <c r="JOQ30" s="32"/>
      <c r="JOR30" s="34"/>
      <c r="JOS30" s="35"/>
      <c r="JOT30" s="36"/>
      <c r="JOU30" s="35"/>
      <c r="JOV30" s="33"/>
      <c r="JOW30" s="33"/>
      <c r="JOX30" s="33"/>
      <c r="JOY30" s="33"/>
      <c r="JOZ30" s="33"/>
      <c r="JPA30" s="33"/>
      <c r="JPB30" s="32"/>
      <c r="JPC30" s="37"/>
      <c r="JPD30" s="33"/>
      <c r="JPE30" s="33"/>
      <c r="JPF30" s="15"/>
      <c r="JPG30" s="15"/>
      <c r="JPH30" s="32"/>
      <c r="JPI30" s="32"/>
      <c r="JPJ30" s="33"/>
      <c r="JPK30" s="33"/>
      <c r="JPL30" s="32"/>
      <c r="JPM30" s="34"/>
      <c r="JPN30" s="35"/>
      <c r="JPO30" s="36"/>
      <c r="JPP30" s="35"/>
      <c r="JPQ30" s="33"/>
      <c r="JPR30" s="33"/>
      <c r="JPS30" s="33"/>
      <c r="JPT30" s="33"/>
      <c r="JPU30" s="33"/>
      <c r="JPV30" s="33"/>
      <c r="JPW30" s="32"/>
      <c r="JPX30" s="37"/>
      <c r="JPY30" s="33"/>
      <c r="JPZ30" s="33"/>
      <c r="JQA30" s="15"/>
      <c r="JQB30" s="15"/>
      <c r="JQC30" s="32"/>
      <c r="JQD30" s="32"/>
      <c r="JQE30" s="33"/>
      <c r="JQF30" s="33"/>
      <c r="JQG30" s="32"/>
      <c r="JQH30" s="34"/>
      <c r="JQI30" s="35"/>
      <c r="JQJ30" s="36"/>
      <c r="JQK30" s="35"/>
      <c r="JQL30" s="33"/>
      <c r="JQM30" s="33"/>
      <c r="JQN30" s="33"/>
      <c r="JQO30" s="33"/>
      <c r="JQP30" s="33"/>
      <c r="JQQ30" s="33"/>
      <c r="JQR30" s="32"/>
      <c r="JQS30" s="37"/>
      <c r="JQT30" s="33"/>
      <c r="JQU30" s="33"/>
      <c r="JQV30" s="15"/>
      <c r="JQW30" s="15"/>
      <c r="JQX30" s="32"/>
      <c r="JQY30" s="32"/>
      <c r="JQZ30" s="33"/>
      <c r="JRA30" s="33"/>
      <c r="JRB30" s="32"/>
      <c r="JRC30" s="34"/>
      <c r="JRD30" s="35"/>
      <c r="JRE30" s="36"/>
      <c r="JRF30" s="35"/>
      <c r="JRG30" s="33"/>
      <c r="JRH30" s="33"/>
      <c r="JRI30" s="33"/>
      <c r="JRJ30" s="33"/>
      <c r="JRK30" s="33"/>
      <c r="JRL30" s="33"/>
      <c r="JRM30" s="32"/>
      <c r="JRN30" s="37"/>
      <c r="JRO30" s="33"/>
      <c r="JRP30" s="33"/>
      <c r="JRQ30" s="15"/>
      <c r="JRR30" s="15"/>
      <c r="JRS30" s="32"/>
      <c r="JRT30" s="32"/>
      <c r="JRU30" s="33"/>
      <c r="JRV30" s="33"/>
      <c r="JRW30" s="32"/>
      <c r="JRX30" s="34"/>
      <c r="JRY30" s="35"/>
      <c r="JRZ30" s="36"/>
      <c r="JSA30" s="35"/>
      <c r="JSB30" s="33"/>
      <c r="JSC30" s="33"/>
      <c r="JSD30" s="33"/>
      <c r="JSE30" s="33"/>
      <c r="JSF30" s="33"/>
      <c r="JSG30" s="33"/>
      <c r="JSH30" s="32"/>
      <c r="JSI30" s="37"/>
      <c r="JSJ30" s="33"/>
      <c r="JSK30" s="33"/>
      <c r="JSL30" s="15"/>
      <c r="JSM30" s="15"/>
      <c r="JSN30" s="32"/>
      <c r="JSO30" s="32"/>
      <c r="JSP30" s="33"/>
      <c r="JSQ30" s="33"/>
      <c r="JSR30" s="32"/>
      <c r="JSS30" s="34"/>
      <c r="JST30" s="35"/>
      <c r="JSU30" s="36"/>
      <c r="JSV30" s="35"/>
      <c r="JSW30" s="33"/>
      <c r="JSX30" s="33"/>
      <c r="JSY30" s="33"/>
      <c r="JSZ30" s="33"/>
      <c r="JTA30" s="33"/>
      <c r="JTB30" s="33"/>
      <c r="JTC30" s="32"/>
      <c r="JTD30" s="37"/>
      <c r="JTE30" s="33"/>
      <c r="JTF30" s="33"/>
      <c r="JTG30" s="15"/>
      <c r="JTH30" s="15"/>
      <c r="JTI30" s="32"/>
      <c r="JTJ30" s="32"/>
      <c r="JTK30" s="33"/>
      <c r="JTL30" s="33"/>
      <c r="JTM30" s="32"/>
      <c r="JTN30" s="34"/>
      <c r="JTO30" s="35"/>
      <c r="JTP30" s="36"/>
      <c r="JTQ30" s="35"/>
      <c r="JTR30" s="33"/>
      <c r="JTS30" s="33"/>
      <c r="JTT30" s="33"/>
      <c r="JTU30" s="33"/>
      <c r="JTV30" s="33"/>
      <c r="JTW30" s="33"/>
      <c r="JTX30" s="32"/>
      <c r="JTY30" s="37"/>
      <c r="JTZ30" s="33"/>
      <c r="JUA30" s="33"/>
      <c r="JUB30" s="15"/>
      <c r="JUC30" s="15"/>
      <c r="JUD30" s="32"/>
      <c r="JUE30" s="32"/>
      <c r="JUF30" s="33"/>
      <c r="JUG30" s="33"/>
      <c r="JUH30" s="32"/>
      <c r="JUI30" s="34"/>
      <c r="JUJ30" s="35"/>
      <c r="JUK30" s="36"/>
      <c r="JUL30" s="35"/>
      <c r="JUM30" s="33"/>
      <c r="JUN30" s="33"/>
      <c r="JUO30" s="33"/>
      <c r="JUP30" s="33"/>
      <c r="JUQ30" s="33"/>
      <c r="JUR30" s="33"/>
      <c r="JUS30" s="32"/>
      <c r="JUT30" s="37"/>
      <c r="JUU30" s="33"/>
      <c r="JUV30" s="33"/>
      <c r="JUW30" s="15"/>
      <c r="JUX30" s="15"/>
      <c r="JUY30" s="32"/>
      <c r="JUZ30" s="32"/>
      <c r="JVA30" s="33"/>
      <c r="JVB30" s="33"/>
      <c r="JVC30" s="32"/>
      <c r="JVD30" s="34"/>
      <c r="JVE30" s="35"/>
      <c r="JVF30" s="36"/>
      <c r="JVG30" s="35"/>
      <c r="JVH30" s="33"/>
      <c r="JVI30" s="33"/>
      <c r="JVJ30" s="33"/>
      <c r="JVK30" s="33"/>
      <c r="JVL30" s="33"/>
      <c r="JVM30" s="33"/>
      <c r="JVN30" s="32"/>
      <c r="JVO30" s="37"/>
      <c r="JVP30" s="33"/>
      <c r="JVQ30" s="33"/>
      <c r="JVR30" s="15"/>
      <c r="JVS30" s="15"/>
      <c r="JVT30" s="32"/>
      <c r="JVU30" s="32"/>
      <c r="JVV30" s="33"/>
      <c r="JVW30" s="33"/>
      <c r="JVX30" s="32"/>
      <c r="JVY30" s="34"/>
      <c r="JVZ30" s="35"/>
      <c r="JWA30" s="36"/>
      <c r="JWB30" s="35"/>
      <c r="JWC30" s="33"/>
      <c r="JWD30" s="33"/>
      <c r="JWE30" s="33"/>
      <c r="JWF30" s="33"/>
      <c r="JWG30" s="33"/>
      <c r="JWH30" s="33"/>
      <c r="JWI30" s="32"/>
      <c r="JWJ30" s="37"/>
      <c r="JWK30" s="33"/>
      <c r="JWL30" s="33"/>
      <c r="JWM30" s="15"/>
      <c r="JWN30" s="15"/>
      <c r="JWO30" s="32"/>
      <c r="JWP30" s="32"/>
      <c r="JWQ30" s="33"/>
      <c r="JWR30" s="33"/>
      <c r="JWS30" s="32"/>
      <c r="JWT30" s="34"/>
      <c r="JWU30" s="35"/>
      <c r="JWV30" s="36"/>
      <c r="JWW30" s="35"/>
      <c r="JWX30" s="33"/>
      <c r="JWY30" s="33"/>
      <c r="JWZ30" s="33"/>
      <c r="JXA30" s="33"/>
      <c r="JXB30" s="33"/>
      <c r="JXC30" s="33"/>
      <c r="JXD30" s="32"/>
      <c r="JXE30" s="37"/>
      <c r="JXF30" s="33"/>
      <c r="JXG30" s="33"/>
      <c r="JXH30" s="15"/>
      <c r="JXI30" s="15"/>
      <c r="JXJ30" s="32"/>
      <c r="JXK30" s="32"/>
      <c r="JXL30" s="33"/>
      <c r="JXM30" s="33"/>
      <c r="JXN30" s="32"/>
      <c r="JXO30" s="34"/>
      <c r="JXP30" s="35"/>
      <c r="JXQ30" s="36"/>
      <c r="JXR30" s="35"/>
      <c r="JXS30" s="33"/>
      <c r="JXT30" s="33"/>
      <c r="JXU30" s="33"/>
      <c r="JXV30" s="33"/>
      <c r="JXW30" s="33"/>
      <c r="JXX30" s="33"/>
      <c r="JXY30" s="32"/>
      <c r="JXZ30" s="37"/>
      <c r="JYA30" s="33"/>
      <c r="JYB30" s="33"/>
      <c r="JYC30" s="15"/>
      <c r="JYD30" s="15"/>
      <c r="JYE30" s="32"/>
      <c r="JYF30" s="32"/>
      <c r="JYG30" s="33"/>
      <c r="JYH30" s="33"/>
      <c r="JYI30" s="32"/>
      <c r="JYJ30" s="34"/>
      <c r="JYK30" s="35"/>
      <c r="JYL30" s="36"/>
      <c r="JYM30" s="35"/>
      <c r="JYN30" s="33"/>
      <c r="JYO30" s="33"/>
      <c r="JYP30" s="33"/>
      <c r="JYQ30" s="33"/>
      <c r="JYR30" s="33"/>
      <c r="JYS30" s="33"/>
      <c r="JYT30" s="32"/>
      <c r="JYU30" s="37"/>
      <c r="JYV30" s="33"/>
      <c r="JYW30" s="33"/>
      <c r="JYX30" s="15"/>
      <c r="JYY30" s="15"/>
      <c r="JYZ30" s="32"/>
      <c r="JZA30" s="32"/>
      <c r="JZB30" s="33"/>
      <c r="JZC30" s="33"/>
      <c r="JZD30" s="32"/>
      <c r="JZE30" s="34"/>
      <c r="JZF30" s="35"/>
      <c r="JZG30" s="36"/>
      <c r="JZH30" s="35"/>
      <c r="JZI30" s="33"/>
      <c r="JZJ30" s="33"/>
      <c r="JZK30" s="33"/>
      <c r="JZL30" s="33"/>
      <c r="JZM30" s="33"/>
      <c r="JZN30" s="33"/>
      <c r="JZO30" s="32"/>
      <c r="JZP30" s="37"/>
      <c r="JZQ30" s="33"/>
      <c r="JZR30" s="33"/>
      <c r="JZS30" s="15"/>
      <c r="JZT30" s="15"/>
      <c r="JZU30" s="32"/>
      <c r="JZV30" s="32"/>
      <c r="JZW30" s="33"/>
      <c r="JZX30" s="33"/>
      <c r="JZY30" s="32"/>
      <c r="JZZ30" s="34"/>
      <c r="KAA30" s="35"/>
      <c r="KAB30" s="36"/>
      <c r="KAC30" s="35"/>
      <c r="KAD30" s="33"/>
      <c r="KAE30" s="33"/>
      <c r="KAF30" s="33"/>
      <c r="KAG30" s="33"/>
      <c r="KAH30" s="33"/>
      <c r="KAI30" s="33"/>
      <c r="KAJ30" s="32"/>
      <c r="KAK30" s="37"/>
      <c r="KAL30" s="33"/>
      <c r="KAM30" s="33"/>
      <c r="KAN30" s="15"/>
      <c r="KAO30" s="15"/>
      <c r="KAP30" s="32"/>
      <c r="KAQ30" s="32"/>
      <c r="KAR30" s="33"/>
      <c r="KAS30" s="33"/>
      <c r="KAT30" s="32"/>
      <c r="KAU30" s="34"/>
      <c r="KAV30" s="35"/>
      <c r="KAW30" s="36"/>
      <c r="KAX30" s="35"/>
      <c r="KAY30" s="33"/>
      <c r="KAZ30" s="33"/>
      <c r="KBA30" s="33"/>
      <c r="KBB30" s="33"/>
      <c r="KBC30" s="33"/>
      <c r="KBD30" s="33"/>
      <c r="KBE30" s="32"/>
      <c r="KBF30" s="37"/>
      <c r="KBG30" s="33"/>
      <c r="KBH30" s="33"/>
      <c r="KBI30" s="15"/>
      <c r="KBJ30" s="15"/>
      <c r="KBK30" s="32"/>
      <c r="KBL30" s="32"/>
      <c r="KBM30" s="33"/>
      <c r="KBN30" s="33"/>
      <c r="KBO30" s="32"/>
      <c r="KBP30" s="34"/>
      <c r="KBQ30" s="35"/>
      <c r="KBR30" s="36"/>
      <c r="KBS30" s="35"/>
      <c r="KBT30" s="33"/>
      <c r="KBU30" s="33"/>
      <c r="KBV30" s="33"/>
      <c r="KBW30" s="33"/>
      <c r="KBX30" s="33"/>
      <c r="KBY30" s="33"/>
      <c r="KBZ30" s="32"/>
      <c r="KCA30" s="37"/>
      <c r="KCB30" s="33"/>
      <c r="KCC30" s="33"/>
      <c r="KCD30" s="15"/>
      <c r="KCE30" s="15"/>
      <c r="KCF30" s="32"/>
      <c r="KCG30" s="32"/>
      <c r="KCH30" s="33"/>
      <c r="KCI30" s="33"/>
      <c r="KCJ30" s="32"/>
      <c r="KCK30" s="34"/>
      <c r="KCL30" s="35"/>
      <c r="KCM30" s="36"/>
      <c r="KCN30" s="35"/>
      <c r="KCO30" s="33"/>
      <c r="KCP30" s="33"/>
      <c r="KCQ30" s="33"/>
      <c r="KCR30" s="33"/>
      <c r="KCS30" s="33"/>
      <c r="KCT30" s="33"/>
      <c r="KCU30" s="32"/>
      <c r="KCV30" s="37"/>
      <c r="KCW30" s="33"/>
      <c r="KCX30" s="33"/>
      <c r="KCY30" s="15"/>
      <c r="KCZ30" s="15"/>
      <c r="KDA30" s="32"/>
      <c r="KDB30" s="32"/>
      <c r="KDC30" s="33"/>
      <c r="KDD30" s="33"/>
      <c r="KDE30" s="32"/>
      <c r="KDF30" s="34"/>
      <c r="KDG30" s="35"/>
      <c r="KDH30" s="36"/>
      <c r="KDI30" s="35"/>
      <c r="KDJ30" s="33"/>
      <c r="KDK30" s="33"/>
      <c r="KDL30" s="33"/>
      <c r="KDM30" s="33"/>
      <c r="KDN30" s="33"/>
      <c r="KDO30" s="33"/>
      <c r="KDP30" s="32"/>
      <c r="KDQ30" s="37"/>
      <c r="KDR30" s="33"/>
      <c r="KDS30" s="33"/>
      <c r="KDT30" s="15"/>
      <c r="KDU30" s="15"/>
      <c r="KDV30" s="32"/>
      <c r="KDW30" s="32"/>
      <c r="KDX30" s="33"/>
      <c r="KDY30" s="33"/>
      <c r="KDZ30" s="32"/>
      <c r="KEA30" s="34"/>
      <c r="KEB30" s="35"/>
      <c r="KEC30" s="36"/>
      <c r="KED30" s="35"/>
      <c r="KEE30" s="33"/>
      <c r="KEF30" s="33"/>
      <c r="KEG30" s="33"/>
      <c r="KEH30" s="33"/>
      <c r="KEI30" s="33"/>
      <c r="KEJ30" s="33"/>
      <c r="KEK30" s="32"/>
      <c r="KEL30" s="37"/>
      <c r="KEM30" s="33"/>
      <c r="KEN30" s="33"/>
      <c r="KEO30" s="15"/>
      <c r="KEP30" s="15"/>
      <c r="KEQ30" s="32"/>
      <c r="KER30" s="32"/>
      <c r="KES30" s="33"/>
      <c r="KET30" s="33"/>
      <c r="KEU30" s="32"/>
      <c r="KEV30" s="34"/>
      <c r="KEW30" s="35"/>
      <c r="KEX30" s="36"/>
      <c r="KEY30" s="35"/>
      <c r="KEZ30" s="33"/>
      <c r="KFA30" s="33"/>
      <c r="KFB30" s="33"/>
      <c r="KFC30" s="33"/>
      <c r="KFD30" s="33"/>
      <c r="KFE30" s="33"/>
      <c r="KFF30" s="32"/>
      <c r="KFG30" s="37"/>
      <c r="KFH30" s="33"/>
      <c r="KFI30" s="33"/>
      <c r="KFJ30" s="15"/>
      <c r="KFK30" s="15"/>
      <c r="KFL30" s="32"/>
      <c r="KFM30" s="32"/>
      <c r="KFN30" s="33"/>
      <c r="KFO30" s="33"/>
      <c r="KFP30" s="32"/>
      <c r="KFQ30" s="34"/>
      <c r="KFR30" s="35"/>
      <c r="KFS30" s="36"/>
      <c r="KFT30" s="35"/>
      <c r="KFU30" s="33"/>
      <c r="KFV30" s="33"/>
      <c r="KFW30" s="33"/>
      <c r="KFX30" s="33"/>
      <c r="KFY30" s="33"/>
      <c r="KFZ30" s="33"/>
      <c r="KGA30" s="32"/>
      <c r="KGB30" s="37"/>
      <c r="KGC30" s="33"/>
      <c r="KGD30" s="33"/>
      <c r="KGE30" s="15"/>
      <c r="KGF30" s="15"/>
      <c r="KGG30" s="32"/>
      <c r="KGH30" s="32"/>
      <c r="KGI30" s="33"/>
      <c r="KGJ30" s="33"/>
      <c r="KGK30" s="32"/>
      <c r="KGL30" s="34"/>
      <c r="KGM30" s="35"/>
      <c r="KGN30" s="36"/>
      <c r="KGO30" s="35"/>
      <c r="KGP30" s="33"/>
      <c r="KGQ30" s="33"/>
      <c r="KGR30" s="33"/>
      <c r="KGS30" s="33"/>
      <c r="KGT30" s="33"/>
      <c r="KGU30" s="33"/>
      <c r="KGV30" s="32"/>
      <c r="KGW30" s="37"/>
      <c r="KGX30" s="33"/>
      <c r="KGY30" s="33"/>
      <c r="KGZ30" s="15"/>
      <c r="KHA30" s="15"/>
      <c r="KHB30" s="32"/>
      <c r="KHC30" s="32"/>
      <c r="KHD30" s="33"/>
      <c r="KHE30" s="33"/>
      <c r="KHF30" s="32"/>
      <c r="KHG30" s="34"/>
      <c r="KHH30" s="35"/>
      <c r="KHI30" s="36"/>
      <c r="KHJ30" s="35"/>
      <c r="KHK30" s="33"/>
      <c r="KHL30" s="33"/>
      <c r="KHM30" s="33"/>
      <c r="KHN30" s="33"/>
      <c r="KHO30" s="33"/>
      <c r="KHP30" s="33"/>
      <c r="KHQ30" s="32"/>
      <c r="KHR30" s="37"/>
      <c r="KHS30" s="33"/>
      <c r="KHT30" s="33"/>
      <c r="KHU30" s="15"/>
      <c r="KHV30" s="15"/>
      <c r="KHW30" s="32"/>
      <c r="KHX30" s="32"/>
      <c r="KHY30" s="33"/>
      <c r="KHZ30" s="33"/>
      <c r="KIA30" s="32"/>
      <c r="KIB30" s="34"/>
      <c r="KIC30" s="35"/>
      <c r="KID30" s="36"/>
      <c r="KIE30" s="35"/>
      <c r="KIF30" s="33"/>
      <c r="KIG30" s="33"/>
      <c r="KIH30" s="33"/>
      <c r="KII30" s="33"/>
      <c r="KIJ30" s="33"/>
      <c r="KIK30" s="33"/>
      <c r="KIL30" s="32"/>
      <c r="KIM30" s="37"/>
      <c r="KIN30" s="33"/>
      <c r="KIO30" s="33"/>
      <c r="KIP30" s="15"/>
      <c r="KIQ30" s="15"/>
      <c r="KIR30" s="32"/>
      <c r="KIS30" s="32"/>
      <c r="KIT30" s="33"/>
      <c r="KIU30" s="33"/>
      <c r="KIV30" s="32"/>
      <c r="KIW30" s="34"/>
      <c r="KIX30" s="35"/>
      <c r="KIY30" s="36"/>
      <c r="KIZ30" s="35"/>
      <c r="KJA30" s="33"/>
      <c r="KJB30" s="33"/>
      <c r="KJC30" s="33"/>
      <c r="KJD30" s="33"/>
      <c r="KJE30" s="33"/>
      <c r="KJF30" s="33"/>
      <c r="KJG30" s="32"/>
      <c r="KJH30" s="37"/>
      <c r="KJI30" s="33"/>
      <c r="KJJ30" s="33"/>
      <c r="KJK30" s="15"/>
      <c r="KJL30" s="15"/>
      <c r="KJM30" s="32"/>
      <c r="KJN30" s="32"/>
      <c r="KJO30" s="33"/>
      <c r="KJP30" s="33"/>
      <c r="KJQ30" s="32"/>
      <c r="KJR30" s="34"/>
      <c r="KJS30" s="35"/>
      <c r="KJT30" s="36"/>
      <c r="KJU30" s="35"/>
      <c r="KJV30" s="33"/>
      <c r="KJW30" s="33"/>
      <c r="KJX30" s="33"/>
      <c r="KJY30" s="33"/>
      <c r="KJZ30" s="33"/>
      <c r="KKA30" s="33"/>
      <c r="KKB30" s="32"/>
      <c r="KKC30" s="37"/>
      <c r="KKD30" s="33"/>
      <c r="KKE30" s="33"/>
      <c r="KKF30" s="15"/>
      <c r="KKG30" s="15"/>
      <c r="KKH30" s="32"/>
      <c r="KKI30" s="32"/>
      <c r="KKJ30" s="33"/>
      <c r="KKK30" s="33"/>
      <c r="KKL30" s="32"/>
      <c r="KKM30" s="34"/>
      <c r="KKN30" s="35"/>
      <c r="KKO30" s="36"/>
      <c r="KKP30" s="35"/>
      <c r="KKQ30" s="33"/>
      <c r="KKR30" s="33"/>
      <c r="KKS30" s="33"/>
      <c r="KKT30" s="33"/>
      <c r="KKU30" s="33"/>
      <c r="KKV30" s="33"/>
      <c r="KKW30" s="32"/>
      <c r="KKX30" s="37"/>
      <c r="KKY30" s="33"/>
      <c r="KKZ30" s="33"/>
      <c r="KLA30" s="15"/>
      <c r="KLB30" s="15"/>
      <c r="KLC30" s="32"/>
      <c r="KLD30" s="32"/>
      <c r="KLE30" s="33"/>
      <c r="KLF30" s="33"/>
      <c r="KLG30" s="32"/>
      <c r="KLH30" s="34"/>
      <c r="KLI30" s="35"/>
      <c r="KLJ30" s="36"/>
      <c r="KLK30" s="35"/>
      <c r="KLL30" s="33"/>
      <c r="KLM30" s="33"/>
      <c r="KLN30" s="33"/>
      <c r="KLO30" s="33"/>
      <c r="KLP30" s="33"/>
      <c r="KLQ30" s="33"/>
      <c r="KLR30" s="32"/>
      <c r="KLS30" s="37"/>
      <c r="KLT30" s="33"/>
      <c r="KLU30" s="33"/>
      <c r="KLV30" s="15"/>
      <c r="KLW30" s="15"/>
      <c r="KLX30" s="32"/>
      <c r="KLY30" s="32"/>
      <c r="KLZ30" s="33"/>
      <c r="KMA30" s="33"/>
      <c r="KMB30" s="32"/>
      <c r="KMC30" s="34"/>
      <c r="KMD30" s="35"/>
      <c r="KME30" s="36"/>
      <c r="KMF30" s="35"/>
      <c r="KMG30" s="33"/>
      <c r="KMH30" s="33"/>
      <c r="KMI30" s="33"/>
      <c r="KMJ30" s="33"/>
      <c r="KMK30" s="33"/>
      <c r="KML30" s="33"/>
      <c r="KMM30" s="32"/>
      <c r="KMN30" s="37"/>
      <c r="KMO30" s="33"/>
      <c r="KMP30" s="33"/>
      <c r="KMQ30" s="15"/>
      <c r="KMR30" s="15"/>
      <c r="KMS30" s="32"/>
      <c r="KMT30" s="32"/>
      <c r="KMU30" s="33"/>
      <c r="KMV30" s="33"/>
      <c r="KMW30" s="32"/>
      <c r="KMX30" s="34"/>
      <c r="KMY30" s="35"/>
      <c r="KMZ30" s="36"/>
      <c r="KNA30" s="35"/>
      <c r="KNB30" s="33"/>
      <c r="KNC30" s="33"/>
      <c r="KND30" s="33"/>
      <c r="KNE30" s="33"/>
      <c r="KNF30" s="33"/>
      <c r="KNG30" s="33"/>
      <c r="KNH30" s="32"/>
      <c r="KNI30" s="37"/>
      <c r="KNJ30" s="33"/>
      <c r="KNK30" s="33"/>
      <c r="KNL30" s="15"/>
      <c r="KNM30" s="15"/>
      <c r="KNN30" s="32"/>
      <c r="KNO30" s="32"/>
      <c r="KNP30" s="33"/>
      <c r="KNQ30" s="33"/>
      <c r="KNR30" s="32"/>
      <c r="KNS30" s="34"/>
      <c r="KNT30" s="35"/>
      <c r="KNU30" s="36"/>
      <c r="KNV30" s="35"/>
      <c r="KNW30" s="33"/>
      <c r="KNX30" s="33"/>
      <c r="KNY30" s="33"/>
      <c r="KNZ30" s="33"/>
      <c r="KOA30" s="33"/>
      <c r="KOB30" s="33"/>
      <c r="KOC30" s="32"/>
      <c r="KOD30" s="37"/>
      <c r="KOE30" s="33"/>
      <c r="KOF30" s="33"/>
      <c r="KOG30" s="15"/>
      <c r="KOH30" s="15"/>
      <c r="KOI30" s="32"/>
      <c r="KOJ30" s="32"/>
      <c r="KOK30" s="33"/>
      <c r="KOL30" s="33"/>
      <c r="KOM30" s="32"/>
      <c r="KON30" s="34"/>
      <c r="KOO30" s="35"/>
      <c r="KOP30" s="36"/>
      <c r="KOQ30" s="35"/>
      <c r="KOR30" s="33"/>
      <c r="KOS30" s="33"/>
      <c r="KOT30" s="33"/>
      <c r="KOU30" s="33"/>
      <c r="KOV30" s="33"/>
      <c r="KOW30" s="33"/>
      <c r="KOX30" s="32"/>
      <c r="KOY30" s="37"/>
      <c r="KOZ30" s="33"/>
      <c r="KPA30" s="33"/>
      <c r="KPB30" s="15"/>
      <c r="KPC30" s="15"/>
      <c r="KPD30" s="32"/>
      <c r="KPE30" s="32"/>
      <c r="KPF30" s="33"/>
      <c r="KPG30" s="33"/>
      <c r="KPH30" s="32"/>
      <c r="KPI30" s="34"/>
      <c r="KPJ30" s="35"/>
      <c r="KPK30" s="36"/>
      <c r="KPL30" s="35"/>
      <c r="KPM30" s="33"/>
      <c r="KPN30" s="33"/>
      <c r="KPO30" s="33"/>
      <c r="KPP30" s="33"/>
      <c r="KPQ30" s="33"/>
      <c r="KPR30" s="33"/>
      <c r="KPS30" s="32"/>
      <c r="KPT30" s="37"/>
      <c r="KPU30" s="33"/>
      <c r="KPV30" s="33"/>
      <c r="KPW30" s="15"/>
      <c r="KPX30" s="15"/>
      <c r="KPY30" s="32"/>
      <c r="KPZ30" s="32"/>
      <c r="KQA30" s="33"/>
      <c r="KQB30" s="33"/>
      <c r="KQC30" s="32"/>
      <c r="KQD30" s="34"/>
      <c r="KQE30" s="35"/>
      <c r="KQF30" s="36"/>
      <c r="KQG30" s="35"/>
      <c r="KQH30" s="33"/>
      <c r="KQI30" s="33"/>
      <c r="KQJ30" s="33"/>
      <c r="KQK30" s="33"/>
      <c r="KQL30" s="33"/>
      <c r="KQM30" s="33"/>
      <c r="KQN30" s="32"/>
      <c r="KQO30" s="37"/>
      <c r="KQP30" s="33"/>
      <c r="KQQ30" s="33"/>
      <c r="KQR30" s="15"/>
      <c r="KQS30" s="15"/>
      <c r="KQT30" s="32"/>
      <c r="KQU30" s="32"/>
      <c r="KQV30" s="33"/>
      <c r="KQW30" s="33"/>
      <c r="KQX30" s="32"/>
      <c r="KQY30" s="34"/>
      <c r="KQZ30" s="35"/>
      <c r="KRA30" s="36"/>
      <c r="KRB30" s="35"/>
      <c r="KRC30" s="33"/>
      <c r="KRD30" s="33"/>
      <c r="KRE30" s="33"/>
      <c r="KRF30" s="33"/>
      <c r="KRG30" s="33"/>
      <c r="KRH30" s="33"/>
      <c r="KRI30" s="32"/>
      <c r="KRJ30" s="37"/>
      <c r="KRK30" s="33"/>
      <c r="KRL30" s="33"/>
      <c r="KRM30" s="15"/>
      <c r="KRN30" s="15"/>
      <c r="KRO30" s="32"/>
      <c r="KRP30" s="32"/>
      <c r="KRQ30" s="33"/>
      <c r="KRR30" s="33"/>
      <c r="KRS30" s="32"/>
      <c r="KRT30" s="34"/>
      <c r="KRU30" s="35"/>
      <c r="KRV30" s="36"/>
      <c r="KRW30" s="35"/>
      <c r="KRX30" s="33"/>
      <c r="KRY30" s="33"/>
      <c r="KRZ30" s="33"/>
      <c r="KSA30" s="33"/>
      <c r="KSB30" s="33"/>
      <c r="KSC30" s="33"/>
      <c r="KSD30" s="32"/>
      <c r="KSE30" s="37"/>
      <c r="KSF30" s="33"/>
      <c r="KSG30" s="33"/>
      <c r="KSH30" s="15"/>
      <c r="KSI30" s="15"/>
      <c r="KSJ30" s="32"/>
      <c r="KSK30" s="32"/>
      <c r="KSL30" s="33"/>
      <c r="KSM30" s="33"/>
      <c r="KSN30" s="32"/>
      <c r="KSO30" s="34"/>
      <c r="KSP30" s="35"/>
      <c r="KSQ30" s="36"/>
      <c r="KSR30" s="35"/>
      <c r="KSS30" s="33"/>
      <c r="KST30" s="33"/>
      <c r="KSU30" s="33"/>
      <c r="KSV30" s="33"/>
      <c r="KSW30" s="33"/>
      <c r="KSX30" s="33"/>
      <c r="KSY30" s="32"/>
      <c r="KSZ30" s="37"/>
      <c r="KTA30" s="33"/>
      <c r="KTB30" s="33"/>
      <c r="KTC30" s="15"/>
      <c r="KTD30" s="15"/>
      <c r="KTE30" s="32"/>
      <c r="KTF30" s="32"/>
      <c r="KTG30" s="33"/>
      <c r="KTH30" s="33"/>
      <c r="KTI30" s="32"/>
      <c r="KTJ30" s="34"/>
      <c r="KTK30" s="35"/>
      <c r="KTL30" s="36"/>
      <c r="KTM30" s="35"/>
      <c r="KTN30" s="33"/>
      <c r="KTO30" s="33"/>
      <c r="KTP30" s="33"/>
      <c r="KTQ30" s="33"/>
      <c r="KTR30" s="33"/>
      <c r="KTS30" s="33"/>
      <c r="KTT30" s="32"/>
      <c r="KTU30" s="37"/>
      <c r="KTV30" s="33"/>
      <c r="KTW30" s="33"/>
      <c r="KTX30" s="15"/>
      <c r="KTY30" s="15"/>
      <c r="KTZ30" s="32"/>
      <c r="KUA30" s="32"/>
      <c r="KUB30" s="33"/>
      <c r="KUC30" s="33"/>
      <c r="KUD30" s="32"/>
      <c r="KUE30" s="34"/>
      <c r="KUF30" s="35"/>
      <c r="KUG30" s="36"/>
      <c r="KUH30" s="35"/>
      <c r="KUI30" s="33"/>
      <c r="KUJ30" s="33"/>
      <c r="KUK30" s="33"/>
      <c r="KUL30" s="33"/>
      <c r="KUM30" s="33"/>
      <c r="KUN30" s="33"/>
      <c r="KUO30" s="32"/>
      <c r="KUP30" s="37"/>
      <c r="KUQ30" s="33"/>
      <c r="KUR30" s="33"/>
      <c r="KUS30" s="15"/>
      <c r="KUT30" s="15"/>
      <c r="KUU30" s="32"/>
      <c r="KUV30" s="32"/>
      <c r="KUW30" s="33"/>
      <c r="KUX30" s="33"/>
      <c r="KUY30" s="32"/>
      <c r="KUZ30" s="34"/>
      <c r="KVA30" s="35"/>
      <c r="KVB30" s="36"/>
      <c r="KVC30" s="35"/>
      <c r="KVD30" s="33"/>
      <c r="KVE30" s="33"/>
      <c r="KVF30" s="33"/>
      <c r="KVG30" s="33"/>
      <c r="KVH30" s="33"/>
      <c r="KVI30" s="33"/>
      <c r="KVJ30" s="32"/>
      <c r="KVK30" s="37"/>
      <c r="KVL30" s="33"/>
      <c r="KVM30" s="33"/>
      <c r="KVN30" s="15"/>
      <c r="KVO30" s="15"/>
      <c r="KVP30" s="32"/>
      <c r="KVQ30" s="32"/>
      <c r="KVR30" s="33"/>
      <c r="KVS30" s="33"/>
      <c r="KVT30" s="32"/>
      <c r="KVU30" s="34"/>
      <c r="KVV30" s="35"/>
      <c r="KVW30" s="36"/>
      <c r="KVX30" s="35"/>
      <c r="KVY30" s="33"/>
      <c r="KVZ30" s="33"/>
      <c r="KWA30" s="33"/>
      <c r="KWB30" s="33"/>
      <c r="KWC30" s="33"/>
      <c r="KWD30" s="33"/>
      <c r="KWE30" s="32"/>
      <c r="KWF30" s="37"/>
      <c r="KWG30" s="33"/>
      <c r="KWH30" s="33"/>
      <c r="KWI30" s="15"/>
      <c r="KWJ30" s="15"/>
      <c r="KWK30" s="32"/>
      <c r="KWL30" s="32"/>
      <c r="KWM30" s="33"/>
      <c r="KWN30" s="33"/>
      <c r="KWO30" s="32"/>
      <c r="KWP30" s="34"/>
      <c r="KWQ30" s="35"/>
      <c r="KWR30" s="36"/>
      <c r="KWS30" s="35"/>
      <c r="KWT30" s="33"/>
      <c r="KWU30" s="33"/>
      <c r="KWV30" s="33"/>
      <c r="KWW30" s="33"/>
      <c r="KWX30" s="33"/>
      <c r="KWY30" s="33"/>
      <c r="KWZ30" s="32"/>
      <c r="KXA30" s="37"/>
      <c r="KXB30" s="33"/>
      <c r="KXC30" s="33"/>
      <c r="KXD30" s="15"/>
      <c r="KXE30" s="15"/>
      <c r="KXF30" s="32"/>
      <c r="KXG30" s="32"/>
      <c r="KXH30" s="33"/>
      <c r="KXI30" s="33"/>
      <c r="KXJ30" s="32"/>
      <c r="KXK30" s="34"/>
      <c r="KXL30" s="35"/>
      <c r="KXM30" s="36"/>
      <c r="KXN30" s="35"/>
      <c r="KXO30" s="33"/>
      <c r="KXP30" s="33"/>
      <c r="KXQ30" s="33"/>
      <c r="KXR30" s="33"/>
      <c r="KXS30" s="33"/>
      <c r="KXT30" s="33"/>
      <c r="KXU30" s="32"/>
      <c r="KXV30" s="37"/>
      <c r="KXW30" s="33"/>
      <c r="KXX30" s="33"/>
      <c r="KXY30" s="15"/>
      <c r="KXZ30" s="15"/>
      <c r="KYA30" s="32"/>
      <c r="KYB30" s="32"/>
      <c r="KYC30" s="33"/>
      <c r="KYD30" s="33"/>
      <c r="KYE30" s="32"/>
      <c r="KYF30" s="34"/>
      <c r="KYG30" s="35"/>
      <c r="KYH30" s="36"/>
      <c r="KYI30" s="35"/>
      <c r="KYJ30" s="33"/>
      <c r="KYK30" s="33"/>
      <c r="KYL30" s="33"/>
      <c r="KYM30" s="33"/>
      <c r="KYN30" s="33"/>
      <c r="KYO30" s="33"/>
      <c r="KYP30" s="32"/>
      <c r="KYQ30" s="37"/>
      <c r="KYR30" s="33"/>
      <c r="KYS30" s="33"/>
      <c r="KYT30" s="15"/>
      <c r="KYU30" s="15"/>
      <c r="KYV30" s="32"/>
      <c r="KYW30" s="32"/>
      <c r="KYX30" s="33"/>
      <c r="KYY30" s="33"/>
      <c r="KYZ30" s="32"/>
      <c r="KZA30" s="34"/>
      <c r="KZB30" s="35"/>
      <c r="KZC30" s="36"/>
      <c r="KZD30" s="35"/>
      <c r="KZE30" s="33"/>
      <c r="KZF30" s="33"/>
      <c r="KZG30" s="33"/>
      <c r="KZH30" s="33"/>
      <c r="KZI30" s="33"/>
      <c r="KZJ30" s="33"/>
      <c r="KZK30" s="32"/>
      <c r="KZL30" s="37"/>
      <c r="KZM30" s="33"/>
      <c r="KZN30" s="33"/>
      <c r="KZO30" s="15"/>
      <c r="KZP30" s="15"/>
      <c r="KZQ30" s="32"/>
      <c r="KZR30" s="32"/>
      <c r="KZS30" s="33"/>
      <c r="KZT30" s="33"/>
      <c r="KZU30" s="32"/>
      <c r="KZV30" s="34"/>
      <c r="KZW30" s="35"/>
      <c r="KZX30" s="36"/>
      <c r="KZY30" s="35"/>
      <c r="KZZ30" s="33"/>
      <c r="LAA30" s="33"/>
      <c r="LAB30" s="33"/>
      <c r="LAC30" s="33"/>
      <c r="LAD30" s="33"/>
      <c r="LAE30" s="33"/>
      <c r="LAF30" s="32"/>
      <c r="LAG30" s="37"/>
      <c r="LAH30" s="33"/>
      <c r="LAI30" s="33"/>
      <c r="LAJ30" s="15"/>
      <c r="LAK30" s="15"/>
      <c r="LAL30" s="32"/>
      <c r="LAM30" s="32"/>
      <c r="LAN30" s="33"/>
      <c r="LAO30" s="33"/>
      <c r="LAP30" s="32"/>
      <c r="LAQ30" s="34"/>
      <c r="LAR30" s="35"/>
      <c r="LAS30" s="36"/>
      <c r="LAT30" s="35"/>
      <c r="LAU30" s="33"/>
      <c r="LAV30" s="33"/>
      <c r="LAW30" s="33"/>
      <c r="LAX30" s="33"/>
      <c r="LAY30" s="33"/>
      <c r="LAZ30" s="33"/>
      <c r="LBA30" s="32"/>
      <c r="LBB30" s="37"/>
      <c r="LBC30" s="33"/>
      <c r="LBD30" s="33"/>
      <c r="LBE30" s="15"/>
      <c r="LBF30" s="15"/>
      <c r="LBG30" s="32"/>
      <c r="LBH30" s="32"/>
      <c r="LBI30" s="33"/>
      <c r="LBJ30" s="33"/>
      <c r="LBK30" s="32"/>
      <c r="LBL30" s="34"/>
      <c r="LBM30" s="35"/>
      <c r="LBN30" s="36"/>
      <c r="LBO30" s="35"/>
      <c r="LBP30" s="33"/>
      <c r="LBQ30" s="33"/>
      <c r="LBR30" s="33"/>
      <c r="LBS30" s="33"/>
      <c r="LBT30" s="33"/>
      <c r="LBU30" s="33"/>
      <c r="LBV30" s="32"/>
      <c r="LBW30" s="37"/>
      <c r="LBX30" s="33"/>
      <c r="LBY30" s="33"/>
      <c r="LBZ30" s="15"/>
      <c r="LCA30" s="15"/>
      <c r="LCB30" s="32"/>
      <c r="LCC30" s="32"/>
      <c r="LCD30" s="33"/>
      <c r="LCE30" s="33"/>
      <c r="LCF30" s="32"/>
      <c r="LCG30" s="34"/>
      <c r="LCH30" s="35"/>
      <c r="LCI30" s="36"/>
      <c r="LCJ30" s="35"/>
      <c r="LCK30" s="33"/>
      <c r="LCL30" s="33"/>
      <c r="LCM30" s="33"/>
      <c r="LCN30" s="33"/>
      <c r="LCO30" s="33"/>
      <c r="LCP30" s="33"/>
      <c r="LCQ30" s="32"/>
      <c r="LCR30" s="37"/>
      <c r="LCS30" s="33"/>
      <c r="LCT30" s="33"/>
      <c r="LCU30" s="15"/>
      <c r="LCV30" s="15"/>
      <c r="LCW30" s="32"/>
      <c r="LCX30" s="32"/>
      <c r="LCY30" s="33"/>
      <c r="LCZ30" s="33"/>
      <c r="LDA30" s="32"/>
      <c r="LDB30" s="34"/>
      <c r="LDC30" s="35"/>
      <c r="LDD30" s="36"/>
      <c r="LDE30" s="35"/>
      <c r="LDF30" s="33"/>
      <c r="LDG30" s="33"/>
      <c r="LDH30" s="33"/>
      <c r="LDI30" s="33"/>
      <c r="LDJ30" s="33"/>
      <c r="LDK30" s="33"/>
      <c r="LDL30" s="32"/>
      <c r="LDM30" s="37"/>
      <c r="LDN30" s="33"/>
      <c r="LDO30" s="33"/>
      <c r="LDP30" s="15"/>
      <c r="LDQ30" s="15"/>
      <c r="LDR30" s="32"/>
      <c r="LDS30" s="32"/>
      <c r="LDT30" s="33"/>
      <c r="LDU30" s="33"/>
      <c r="LDV30" s="32"/>
      <c r="LDW30" s="34"/>
      <c r="LDX30" s="35"/>
      <c r="LDY30" s="36"/>
      <c r="LDZ30" s="35"/>
      <c r="LEA30" s="33"/>
      <c r="LEB30" s="33"/>
      <c r="LEC30" s="33"/>
      <c r="LED30" s="33"/>
      <c r="LEE30" s="33"/>
      <c r="LEF30" s="33"/>
      <c r="LEG30" s="32"/>
      <c r="LEH30" s="37"/>
      <c r="LEI30" s="33"/>
      <c r="LEJ30" s="33"/>
      <c r="LEK30" s="15"/>
      <c r="LEL30" s="15"/>
      <c r="LEM30" s="32"/>
      <c r="LEN30" s="32"/>
      <c r="LEO30" s="33"/>
      <c r="LEP30" s="33"/>
      <c r="LEQ30" s="32"/>
      <c r="LER30" s="34"/>
      <c r="LES30" s="35"/>
      <c r="LET30" s="36"/>
      <c r="LEU30" s="35"/>
      <c r="LEV30" s="33"/>
      <c r="LEW30" s="33"/>
      <c r="LEX30" s="33"/>
      <c r="LEY30" s="33"/>
      <c r="LEZ30" s="33"/>
      <c r="LFA30" s="33"/>
      <c r="LFB30" s="32"/>
      <c r="LFC30" s="37"/>
      <c r="LFD30" s="33"/>
      <c r="LFE30" s="33"/>
      <c r="LFF30" s="15"/>
      <c r="LFG30" s="15"/>
      <c r="LFH30" s="32"/>
      <c r="LFI30" s="32"/>
      <c r="LFJ30" s="33"/>
      <c r="LFK30" s="33"/>
      <c r="LFL30" s="32"/>
      <c r="LFM30" s="34"/>
      <c r="LFN30" s="35"/>
      <c r="LFO30" s="36"/>
      <c r="LFP30" s="35"/>
      <c r="LFQ30" s="33"/>
      <c r="LFR30" s="33"/>
      <c r="LFS30" s="33"/>
      <c r="LFT30" s="33"/>
      <c r="LFU30" s="33"/>
      <c r="LFV30" s="33"/>
      <c r="LFW30" s="32"/>
      <c r="LFX30" s="37"/>
      <c r="LFY30" s="33"/>
      <c r="LFZ30" s="33"/>
      <c r="LGA30" s="15"/>
      <c r="LGB30" s="15"/>
      <c r="LGC30" s="32"/>
      <c r="LGD30" s="32"/>
      <c r="LGE30" s="33"/>
      <c r="LGF30" s="33"/>
      <c r="LGG30" s="32"/>
      <c r="LGH30" s="34"/>
      <c r="LGI30" s="35"/>
      <c r="LGJ30" s="36"/>
      <c r="LGK30" s="35"/>
      <c r="LGL30" s="33"/>
      <c r="LGM30" s="33"/>
      <c r="LGN30" s="33"/>
      <c r="LGO30" s="33"/>
      <c r="LGP30" s="33"/>
      <c r="LGQ30" s="33"/>
      <c r="LGR30" s="32"/>
      <c r="LGS30" s="37"/>
      <c r="LGT30" s="33"/>
      <c r="LGU30" s="33"/>
      <c r="LGV30" s="15"/>
      <c r="LGW30" s="15"/>
      <c r="LGX30" s="32"/>
      <c r="LGY30" s="32"/>
      <c r="LGZ30" s="33"/>
      <c r="LHA30" s="33"/>
      <c r="LHB30" s="32"/>
      <c r="LHC30" s="34"/>
      <c r="LHD30" s="35"/>
      <c r="LHE30" s="36"/>
      <c r="LHF30" s="35"/>
      <c r="LHG30" s="33"/>
      <c r="LHH30" s="33"/>
      <c r="LHI30" s="33"/>
      <c r="LHJ30" s="33"/>
      <c r="LHK30" s="33"/>
      <c r="LHL30" s="33"/>
      <c r="LHM30" s="32"/>
      <c r="LHN30" s="37"/>
      <c r="LHO30" s="33"/>
      <c r="LHP30" s="33"/>
      <c r="LHQ30" s="15"/>
      <c r="LHR30" s="15"/>
      <c r="LHS30" s="32"/>
      <c r="LHT30" s="32"/>
      <c r="LHU30" s="33"/>
      <c r="LHV30" s="33"/>
      <c r="LHW30" s="32"/>
      <c r="LHX30" s="34"/>
      <c r="LHY30" s="35"/>
      <c r="LHZ30" s="36"/>
      <c r="LIA30" s="35"/>
      <c r="LIB30" s="33"/>
      <c r="LIC30" s="33"/>
      <c r="LID30" s="33"/>
      <c r="LIE30" s="33"/>
      <c r="LIF30" s="33"/>
      <c r="LIG30" s="33"/>
      <c r="LIH30" s="32"/>
      <c r="LII30" s="37"/>
      <c r="LIJ30" s="33"/>
      <c r="LIK30" s="33"/>
      <c r="LIL30" s="15"/>
      <c r="LIM30" s="15"/>
      <c r="LIN30" s="32"/>
      <c r="LIO30" s="32"/>
      <c r="LIP30" s="33"/>
      <c r="LIQ30" s="33"/>
      <c r="LIR30" s="32"/>
      <c r="LIS30" s="34"/>
      <c r="LIT30" s="35"/>
      <c r="LIU30" s="36"/>
      <c r="LIV30" s="35"/>
      <c r="LIW30" s="33"/>
      <c r="LIX30" s="33"/>
      <c r="LIY30" s="33"/>
      <c r="LIZ30" s="33"/>
      <c r="LJA30" s="33"/>
      <c r="LJB30" s="33"/>
      <c r="LJC30" s="32"/>
      <c r="LJD30" s="37"/>
      <c r="LJE30" s="33"/>
      <c r="LJF30" s="33"/>
      <c r="LJG30" s="15"/>
      <c r="LJH30" s="15"/>
      <c r="LJI30" s="32"/>
      <c r="LJJ30" s="32"/>
      <c r="LJK30" s="33"/>
      <c r="LJL30" s="33"/>
      <c r="LJM30" s="32"/>
      <c r="LJN30" s="34"/>
      <c r="LJO30" s="35"/>
      <c r="LJP30" s="36"/>
      <c r="LJQ30" s="35"/>
      <c r="LJR30" s="33"/>
      <c r="LJS30" s="33"/>
      <c r="LJT30" s="33"/>
      <c r="LJU30" s="33"/>
      <c r="LJV30" s="33"/>
      <c r="LJW30" s="33"/>
      <c r="LJX30" s="32"/>
      <c r="LJY30" s="37"/>
      <c r="LJZ30" s="33"/>
      <c r="LKA30" s="33"/>
      <c r="LKB30" s="15"/>
      <c r="LKC30" s="15"/>
      <c r="LKD30" s="32"/>
      <c r="LKE30" s="32"/>
      <c r="LKF30" s="33"/>
      <c r="LKG30" s="33"/>
      <c r="LKH30" s="32"/>
      <c r="LKI30" s="34"/>
      <c r="LKJ30" s="35"/>
      <c r="LKK30" s="36"/>
      <c r="LKL30" s="35"/>
      <c r="LKM30" s="33"/>
      <c r="LKN30" s="33"/>
      <c r="LKO30" s="33"/>
      <c r="LKP30" s="33"/>
      <c r="LKQ30" s="33"/>
      <c r="LKR30" s="33"/>
      <c r="LKS30" s="32"/>
      <c r="LKT30" s="37"/>
      <c r="LKU30" s="33"/>
      <c r="LKV30" s="33"/>
      <c r="LKW30" s="15"/>
      <c r="LKX30" s="15"/>
      <c r="LKY30" s="32"/>
      <c r="LKZ30" s="32"/>
      <c r="LLA30" s="33"/>
      <c r="LLB30" s="33"/>
      <c r="LLC30" s="32"/>
      <c r="LLD30" s="34"/>
      <c r="LLE30" s="35"/>
      <c r="LLF30" s="36"/>
      <c r="LLG30" s="35"/>
      <c r="LLH30" s="33"/>
      <c r="LLI30" s="33"/>
      <c r="LLJ30" s="33"/>
      <c r="LLK30" s="33"/>
      <c r="LLL30" s="33"/>
      <c r="LLM30" s="33"/>
      <c r="LLN30" s="32"/>
      <c r="LLO30" s="37"/>
      <c r="LLP30" s="33"/>
      <c r="LLQ30" s="33"/>
      <c r="LLR30" s="15"/>
      <c r="LLS30" s="15"/>
      <c r="LLT30" s="32"/>
      <c r="LLU30" s="32"/>
      <c r="LLV30" s="33"/>
      <c r="LLW30" s="33"/>
      <c r="LLX30" s="32"/>
      <c r="LLY30" s="34"/>
      <c r="LLZ30" s="35"/>
      <c r="LMA30" s="36"/>
      <c r="LMB30" s="35"/>
      <c r="LMC30" s="33"/>
      <c r="LMD30" s="33"/>
      <c r="LME30" s="33"/>
      <c r="LMF30" s="33"/>
      <c r="LMG30" s="33"/>
      <c r="LMH30" s="33"/>
      <c r="LMI30" s="32"/>
      <c r="LMJ30" s="37"/>
      <c r="LMK30" s="33"/>
      <c r="LML30" s="33"/>
      <c r="LMM30" s="15"/>
      <c r="LMN30" s="15"/>
      <c r="LMO30" s="32"/>
      <c r="LMP30" s="32"/>
      <c r="LMQ30" s="33"/>
      <c r="LMR30" s="33"/>
      <c r="LMS30" s="32"/>
      <c r="LMT30" s="34"/>
      <c r="LMU30" s="35"/>
      <c r="LMV30" s="36"/>
      <c r="LMW30" s="35"/>
      <c r="LMX30" s="33"/>
      <c r="LMY30" s="33"/>
      <c r="LMZ30" s="33"/>
      <c r="LNA30" s="33"/>
      <c r="LNB30" s="33"/>
      <c r="LNC30" s="33"/>
      <c r="LND30" s="32"/>
      <c r="LNE30" s="37"/>
      <c r="LNF30" s="33"/>
      <c r="LNG30" s="33"/>
      <c r="LNH30" s="15"/>
      <c r="LNI30" s="15"/>
      <c r="LNJ30" s="32"/>
      <c r="LNK30" s="32"/>
      <c r="LNL30" s="33"/>
      <c r="LNM30" s="33"/>
      <c r="LNN30" s="32"/>
      <c r="LNO30" s="34"/>
      <c r="LNP30" s="35"/>
      <c r="LNQ30" s="36"/>
      <c r="LNR30" s="35"/>
      <c r="LNS30" s="33"/>
      <c r="LNT30" s="33"/>
      <c r="LNU30" s="33"/>
      <c r="LNV30" s="33"/>
      <c r="LNW30" s="33"/>
      <c r="LNX30" s="33"/>
      <c r="LNY30" s="32"/>
      <c r="LNZ30" s="37"/>
      <c r="LOA30" s="33"/>
      <c r="LOB30" s="33"/>
      <c r="LOC30" s="15"/>
      <c r="LOD30" s="15"/>
      <c r="LOE30" s="32"/>
      <c r="LOF30" s="32"/>
      <c r="LOG30" s="33"/>
      <c r="LOH30" s="33"/>
      <c r="LOI30" s="32"/>
      <c r="LOJ30" s="34"/>
      <c r="LOK30" s="35"/>
      <c r="LOL30" s="36"/>
      <c r="LOM30" s="35"/>
      <c r="LON30" s="33"/>
      <c r="LOO30" s="33"/>
      <c r="LOP30" s="33"/>
      <c r="LOQ30" s="33"/>
      <c r="LOR30" s="33"/>
      <c r="LOS30" s="33"/>
      <c r="LOT30" s="32"/>
      <c r="LOU30" s="37"/>
      <c r="LOV30" s="33"/>
      <c r="LOW30" s="33"/>
      <c r="LOX30" s="15"/>
      <c r="LOY30" s="15"/>
      <c r="LOZ30" s="32"/>
      <c r="LPA30" s="32"/>
      <c r="LPB30" s="33"/>
      <c r="LPC30" s="33"/>
      <c r="LPD30" s="32"/>
      <c r="LPE30" s="34"/>
      <c r="LPF30" s="35"/>
      <c r="LPG30" s="36"/>
      <c r="LPH30" s="35"/>
      <c r="LPI30" s="33"/>
      <c r="LPJ30" s="33"/>
      <c r="LPK30" s="33"/>
      <c r="LPL30" s="33"/>
      <c r="LPM30" s="33"/>
      <c r="LPN30" s="33"/>
      <c r="LPO30" s="32"/>
      <c r="LPP30" s="37"/>
      <c r="LPQ30" s="33"/>
      <c r="LPR30" s="33"/>
      <c r="LPS30" s="15"/>
      <c r="LPT30" s="15"/>
      <c r="LPU30" s="32"/>
      <c r="LPV30" s="32"/>
      <c r="LPW30" s="33"/>
      <c r="LPX30" s="33"/>
      <c r="LPY30" s="32"/>
      <c r="LPZ30" s="34"/>
      <c r="LQA30" s="35"/>
      <c r="LQB30" s="36"/>
      <c r="LQC30" s="35"/>
      <c r="LQD30" s="33"/>
      <c r="LQE30" s="33"/>
      <c r="LQF30" s="33"/>
      <c r="LQG30" s="33"/>
      <c r="LQH30" s="33"/>
      <c r="LQI30" s="33"/>
      <c r="LQJ30" s="32"/>
      <c r="LQK30" s="37"/>
      <c r="LQL30" s="33"/>
      <c r="LQM30" s="33"/>
      <c r="LQN30" s="15"/>
      <c r="LQO30" s="15"/>
      <c r="LQP30" s="32"/>
      <c r="LQQ30" s="32"/>
      <c r="LQR30" s="33"/>
      <c r="LQS30" s="33"/>
      <c r="LQT30" s="32"/>
      <c r="LQU30" s="34"/>
      <c r="LQV30" s="35"/>
      <c r="LQW30" s="36"/>
      <c r="LQX30" s="35"/>
      <c r="LQY30" s="33"/>
      <c r="LQZ30" s="33"/>
      <c r="LRA30" s="33"/>
      <c r="LRB30" s="33"/>
      <c r="LRC30" s="33"/>
      <c r="LRD30" s="33"/>
      <c r="LRE30" s="32"/>
      <c r="LRF30" s="37"/>
      <c r="LRG30" s="33"/>
      <c r="LRH30" s="33"/>
      <c r="LRI30" s="15"/>
      <c r="LRJ30" s="15"/>
      <c r="LRK30" s="32"/>
      <c r="LRL30" s="32"/>
      <c r="LRM30" s="33"/>
      <c r="LRN30" s="33"/>
      <c r="LRO30" s="32"/>
      <c r="LRP30" s="34"/>
      <c r="LRQ30" s="35"/>
      <c r="LRR30" s="36"/>
      <c r="LRS30" s="35"/>
      <c r="LRT30" s="33"/>
      <c r="LRU30" s="33"/>
      <c r="LRV30" s="33"/>
      <c r="LRW30" s="33"/>
      <c r="LRX30" s="33"/>
      <c r="LRY30" s="33"/>
      <c r="LRZ30" s="32"/>
      <c r="LSA30" s="37"/>
      <c r="LSB30" s="33"/>
      <c r="LSC30" s="33"/>
      <c r="LSD30" s="15"/>
      <c r="LSE30" s="15"/>
      <c r="LSF30" s="32"/>
      <c r="LSG30" s="32"/>
      <c r="LSH30" s="33"/>
      <c r="LSI30" s="33"/>
      <c r="LSJ30" s="32"/>
      <c r="LSK30" s="34"/>
      <c r="LSL30" s="35"/>
      <c r="LSM30" s="36"/>
      <c r="LSN30" s="35"/>
      <c r="LSO30" s="33"/>
      <c r="LSP30" s="33"/>
      <c r="LSQ30" s="33"/>
      <c r="LSR30" s="33"/>
      <c r="LSS30" s="33"/>
      <c r="LST30" s="33"/>
      <c r="LSU30" s="32"/>
      <c r="LSV30" s="37"/>
      <c r="LSW30" s="33"/>
      <c r="LSX30" s="33"/>
      <c r="LSY30" s="15"/>
      <c r="LSZ30" s="15"/>
      <c r="LTA30" s="32"/>
      <c r="LTB30" s="32"/>
      <c r="LTC30" s="33"/>
      <c r="LTD30" s="33"/>
      <c r="LTE30" s="32"/>
      <c r="LTF30" s="34"/>
      <c r="LTG30" s="35"/>
      <c r="LTH30" s="36"/>
      <c r="LTI30" s="35"/>
      <c r="LTJ30" s="33"/>
      <c r="LTK30" s="33"/>
      <c r="LTL30" s="33"/>
      <c r="LTM30" s="33"/>
      <c r="LTN30" s="33"/>
      <c r="LTO30" s="33"/>
      <c r="LTP30" s="32"/>
      <c r="LTQ30" s="37"/>
      <c r="LTR30" s="33"/>
      <c r="LTS30" s="33"/>
      <c r="LTT30" s="15"/>
      <c r="LTU30" s="15"/>
      <c r="LTV30" s="32"/>
      <c r="LTW30" s="32"/>
      <c r="LTX30" s="33"/>
      <c r="LTY30" s="33"/>
      <c r="LTZ30" s="32"/>
      <c r="LUA30" s="34"/>
      <c r="LUB30" s="35"/>
      <c r="LUC30" s="36"/>
      <c r="LUD30" s="35"/>
      <c r="LUE30" s="33"/>
      <c r="LUF30" s="33"/>
      <c r="LUG30" s="33"/>
      <c r="LUH30" s="33"/>
      <c r="LUI30" s="33"/>
      <c r="LUJ30" s="33"/>
      <c r="LUK30" s="32"/>
      <c r="LUL30" s="37"/>
      <c r="LUM30" s="33"/>
      <c r="LUN30" s="33"/>
      <c r="LUO30" s="15"/>
      <c r="LUP30" s="15"/>
      <c r="LUQ30" s="32"/>
      <c r="LUR30" s="32"/>
      <c r="LUS30" s="33"/>
      <c r="LUT30" s="33"/>
      <c r="LUU30" s="32"/>
      <c r="LUV30" s="34"/>
      <c r="LUW30" s="35"/>
      <c r="LUX30" s="36"/>
      <c r="LUY30" s="35"/>
      <c r="LUZ30" s="33"/>
      <c r="LVA30" s="33"/>
      <c r="LVB30" s="33"/>
      <c r="LVC30" s="33"/>
      <c r="LVD30" s="33"/>
      <c r="LVE30" s="33"/>
      <c r="LVF30" s="32"/>
      <c r="LVG30" s="37"/>
      <c r="LVH30" s="33"/>
      <c r="LVI30" s="33"/>
      <c r="LVJ30" s="15"/>
      <c r="LVK30" s="15"/>
      <c r="LVL30" s="32"/>
      <c r="LVM30" s="32"/>
      <c r="LVN30" s="33"/>
      <c r="LVO30" s="33"/>
      <c r="LVP30" s="32"/>
      <c r="LVQ30" s="34"/>
      <c r="LVR30" s="35"/>
      <c r="LVS30" s="36"/>
      <c r="LVT30" s="35"/>
      <c r="LVU30" s="33"/>
      <c r="LVV30" s="33"/>
      <c r="LVW30" s="33"/>
      <c r="LVX30" s="33"/>
      <c r="LVY30" s="33"/>
      <c r="LVZ30" s="33"/>
      <c r="LWA30" s="32"/>
      <c r="LWB30" s="37"/>
      <c r="LWC30" s="33"/>
      <c r="LWD30" s="33"/>
      <c r="LWE30" s="15"/>
      <c r="LWF30" s="15"/>
      <c r="LWG30" s="32"/>
      <c r="LWH30" s="32"/>
      <c r="LWI30" s="33"/>
      <c r="LWJ30" s="33"/>
      <c r="LWK30" s="32"/>
      <c r="LWL30" s="34"/>
      <c r="LWM30" s="35"/>
      <c r="LWN30" s="36"/>
      <c r="LWO30" s="35"/>
      <c r="LWP30" s="33"/>
      <c r="LWQ30" s="33"/>
      <c r="LWR30" s="33"/>
      <c r="LWS30" s="33"/>
      <c r="LWT30" s="33"/>
      <c r="LWU30" s="33"/>
      <c r="LWV30" s="32"/>
      <c r="LWW30" s="37"/>
      <c r="LWX30" s="33"/>
      <c r="LWY30" s="33"/>
      <c r="LWZ30" s="15"/>
      <c r="LXA30" s="15"/>
      <c r="LXB30" s="32"/>
      <c r="LXC30" s="32"/>
      <c r="LXD30" s="33"/>
      <c r="LXE30" s="33"/>
      <c r="LXF30" s="32"/>
      <c r="LXG30" s="34"/>
      <c r="LXH30" s="35"/>
      <c r="LXI30" s="36"/>
      <c r="LXJ30" s="35"/>
      <c r="LXK30" s="33"/>
      <c r="LXL30" s="33"/>
      <c r="LXM30" s="33"/>
      <c r="LXN30" s="33"/>
      <c r="LXO30" s="33"/>
      <c r="LXP30" s="33"/>
      <c r="LXQ30" s="32"/>
      <c r="LXR30" s="37"/>
      <c r="LXS30" s="33"/>
      <c r="LXT30" s="33"/>
      <c r="LXU30" s="15"/>
      <c r="LXV30" s="15"/>
      <c r="LXW30" s="32"/>
      <c r="LXX30" s="32"/>
      <c r="LXY30" s="33"/>
      <c r="LXZ30" s="33"/>
      <c r="LYA30" s="32"/>
      <c r="LYB30" s="34"/>
      <c r="LYC30" s="35"/>
      <c r="LYD30" s="36"/>
      <c r="LYE30" s="35"/>
      <c r="LYF30" s="33"/>
      <c r="LYG30" s="33"/>
      <c r="LYH30" s="33"/>
      <c r="LYI30" s="33"/>
      <c r="LYJ30" s="33"/>
      <c r="LYK30" s="33"/>
      <c r="LYL30" s="32"/>
      <c r="LYM30" s="37"/>
      <c r="LYN30" s="33"/>
      <c r="LYO30" s="33"/>
      <c r="LYP30" s="15"/>
      <c r="LYQ30" s="15"/>
      <c r="LYR30" s="32"/>
      <c r="LYS30" s="32"/>
      <c r="LYT30" s="33"/>
      <c r="LYU30" s="33"/>
      <c r="LYV30" s="32"/>
      <c r="LYW30" s="34"/>
      <c r="LYX30" s="35"/>
      <c r="LYY30" s="36"/>
      <c r="LYZ30" s="35"/>
      <c r="LZA30" s="33"/>
      <c r="LZB30" s="33"/>
      <c r="LZC30" s="33"/>
      <c r="LZD30" s="33"/>
      <c r="LZE30" s="33"/>
      <c r="LZF30" s="33"/>
      <c r="LZG30" s="32"/>
      <c r="LZH30" s="37"/>
      <c r="LZI30" s="33"/>
      <c r="LZJ30" s="33"/>
      <c r="LZK30" s="15"/>
      <c r="LZL30" s="15"/>
      <c r="LZM30" s="32"/>
      <c r="LZN30" s="32"/>
      <c r="LZO30" s="33"/>
      <c r="LZP30" s="33"/>
      <c r="LZQ30" s="32"/>
      <c r="LZR30" s="34"/>
      <c r="LZS30" s="35"/>
      <c r="LZT30" s="36"/>
      <c r="LZU30" s="35"/>
      <c r="LZV30" s="33"/>
      <c r="LZW30" s="33"/>
      <c r="LZX30" s="33"/>
      <c r="LZY30" s="33"/>
      <c r="LZZ30" s="33"/>
      <c r="MAA30" s="33"/>
      <c r="MAB30" s="32"/>
      <c r="MAC30" s="37"/>
      <c r="MAD30" s="33"/>
      <c r="MAE30" s="33"/>
      <c r="MAF30" s="15"/>
      <c r="MAG30" s="15"/>
      <c r="MAH30" s="32"/>
      <c r="MAI30" s="32"/>
      <c r="MAJ30" s="33"/>
      <c r="MAK30" s="33"/>
      <c r="MAL30" s="32"/>
      <c r="MAM30" s="34"/>
      <c r="MAN30" s="35"/>
      <c r="MAO30" s="36"/>
      <c r="MAP30" s="35"/>
      <c r="MAQ30" s="33"/>
      <c r="MAR30" s="33"/>
      <c r="MAS30" s="33"/>
      <c r="MAT30" s="33"/>
      <c r="MAU30" s="33"/>
      <c r="MAV30" s="33"/>
      <c r="MAW30" s="32"/>
      <c r="MAX30" s="37"/>
      <c r="MAY30" s="33"/>
      <c r="MAZ30" s="33"/>
      <c r="MBA30" s="15"/>
      <c r="MBB30" s="15"/>
      <c r="MBC30" s="32"/>
      <c r="MBD30" s="32"/>
      <c r="MBE30" s="33"/>
      <c r="MBF30" s="33"/>
      <c r="MBG30" s="32"/>
      <c r="MBH30" s="34"/>
      <c r="MBI30" s="35"/>
      <c r="MBJ30" s="36"/>
      <c r="MBK30" s="35"/>
      <c r="MBL30" s="33"/>
      <c r="MBM30" s="33"/>
      <c r="MBN30" s="33"/>
      <c r="MBO30" s="33"/>
      <c r="MBP30" s="33"/>
      <c r="MBQ30" s="33"/>
      <c r="MBR30" s="32"/>
      <c r="MBS30" s="37"/>
      <c r="MBT30" s="33"/>
      <c r="MBU30" s="33"/>
      <c r="MBV30" s="15"/>
      <c r="MBW30" s="15"/>
      <c r="MBX30" s="32"/>
      <c r="MBY30" s="32"/>
      <c r="MBZ30" s="33"/>
      <c r="MCA30" s="33"/>
      <c r="MCB30" s="32"/>
      <c r="MCC30" s="34"/>
      <c r="MCD30" s="35"/>
      <c r="MCE30" s="36"/>
      <c r="MCF30" s="35"/>
      <c r="MCG30" s="33"/>
      <c r="MCH30" s="33"/>
      <c r="MCI30" s="33"/>
      <c r="MCJ30" s="33"/>
      <c r="MCK30" s="33"/>
      <c r="MCL30" s="33"/>
      <c r="MCM30" s="32"/>
      <c r="MCN30" s="37"/>
      <c r="MCO30" s="33"/>
      <c r="MCP30" s="33"/>
      <c r="MCQ30" s="15"/>
      <c r="MCR30" s="15"/>
      <c r="MCS30" s="32"/>
      <c r="MCT30" s="32"/>
      <c r="MCU30" s="33"/>
      <c r="MCV30" s="33"/>
      <c r="MCW30" s="32"/>
      <c r="MCX30" s="34"/>
      <c r="MCY30" s="35"/>
      <c r="MCZ30" s="36"/>
      <c r="MDA30" s="35"/>
      <c r="MDB30" s="33"/>
      <c r="MDC30" s="33"/>
      <c r="MDD30" s="33"/>
      <c r="MDE30" s="33"/>
      <c r="MDF30" s="33"/>
      <c r="MDG30" s="33"/>
      <c r="MDH30" s="32"/>
      <c r="MDI30" s="37"/>
      <c r="MDJ30" s="33"/>
      <c r="MDK30" s="33"/>
      <c r="MDL30" s="15"/>
      <c r="MDM30" s="15"/>
      <c r="MDN30" s="32"/>
      <c r="MDO30" s="32"/>
      <c r="MDP30" s="33"/>
      <c r="MDQ30" s="33"/>
      <c r="MDR30" s="32"/>
      <c r="MDS30" s="34"/>
      <c r="MDT30" s="35"/>
      <c r="MDU30" s="36"/>
      <c r="MDV30" s="35"/>
      <c r="MDW30" s="33"/>
      <c r="MDX30" s="33"/>
      <c r="MDY30" s="33"/>
      <c r="MDZ30" s="33"/>
      <c r="MEA30" s="33"/>
      <c r="MEB30" s="33"/>
      <c r="MEC30" s="32"/>
      <c r="MED30" s="37"/>
      <c r="MEE30" s="33"/>
      <c r="MEF30" s="33"/>
      <c r="MEG30" s="15"/>
      <c r="MEH30" s="15"/>
      <c r="MEI30" s="32"/>
      <c r="MEJ30" s="32"/>
      <c r="MEK30" s="33"/>
      <c r="MEL30" s="33"/>
      <c r="MEM30" s="32"/>
      <c r="MEN30" s="34"/>
      <c r="MEO30" s="35"/>
      <c r="MEP30" s="36"/>
      <c r="MEQ30" s="35"/>
      <c r="MER30" s="33"/>
      <c r="MES30" s="33"/>
      <c r="MET30" s="33"/>
      <c r="MEU30" s="33"/>
      <c r="MEV30" s="33"/>
      <c r="MEW30" s="33"/>
      <c r="MEX30" s="32"/>
      <c r="MEY30" s="37"/>
      <c r="MEZ30" s="33"/>
      <c r="MFA30" s="33"/>
      <c r="MFB30" s="15"/>
      <c r="MFC30" s="15"/>
      <c r="MFD30" s="32"/>
      <c r="MFE30" s="32"/>
      <c r="MFF30" s="33"/>
      <c r="MFG30" s="33"/>
      <c r="MFH30" s="32"/>
      <c r="MFI30" s="34"/>
      <c r="MFJ30" s="35"/>
      <c r="MFK30" s="36"/>
      <c r="MFL30" s="35"/>
      <c r="MFM30" s="33"/>
      <c r="MFN30" s="33"/>
      <c r="MFO30" s="33"/>
      <c r="MFP30" s="33"/>
      <c r="MFQ30" s="33"/>
      <c r="MFR30" s="33"/>
      <c r="MFS30" s="32"/>
      <c r="MFT30" s="37"/>
      <c r="MFU30" s="33"/>
      <c r="MFV30" s="33"/>
      <c r="MFW30" s="15"/>
      <c r="MFX30" s="15"/>
      <c r="MFY30" s="32"/>
      <c r="MFZ30" s="32"/>
      <c r="MGA30" s="33"/>
      <c r="MGB30" s="33"/>
      <c r="MGC30" s="32"/>
      <c r="MGD30" s="34"/>
      <c r="MGE30" s="35"/>
      <c r="MGF30" s="36"/>
      <c r="MGG30" s="35"/>
      <c r="MGH30" s="33"/>
      <c r="MGI30" s="33"/>
      <c r="MGJ30" s="33"/>
      <c r="MGK30" s="33"/>
      <c r="MGL30" s="33"/>
      <c r="MGM30" s="33"/>
      <c r="MGN30" s="32"/>
      <c r="MGO30" s="37"/>
      <c r="MGP30" s="33"/>
      <c r="MGQ30" s="33"/>
      <c r="MGR30" s="15"/>
      <c r="MGS30" s="15"/>
      <c r="MGT30" s="32"/>
      <c r="MGU30" s="32"/>
      <c r="MGV30" s="33"/>
      <c r="MGW30" s="33"/>
      <c r="MGX30" s="32"/>
      <c r="MGY30" s="34"/>
      <c r="MGZ30" s="35"/>
      <c r="MHA30" s="36"/>
      <c r="MHB30" s="35"/>
      <c r="MHC30" s="33"/>
      <c r="MHD30" s="33"/>
      <c r="MHE30" s="33"/>
      <c r="MHF30" s="33"/>
      <c r="MHG30" s="33"/>
      <c r="MHH30" s="33"/>
      <c r="MHI30" s="32"/>
      <c r="MHJ30" s="37"/>
      <c r="MHK30" s="33"/>
      <c r="MHL30" s="33"/>
      <c r="MHM30" s="15"/>
      <c r="MHN30" s="15"/>
      <c r="MHO30" s="32"/>
      <c r="MHP30" s="32"/>
      <c r="MHQ30" s="33"/>
      <c r="MHR30" s="33"/>
      <c r="MHS30" s="32"/>
      <c r="MHT30" s="34"/>
      <c r="MHU30" s="35"/>
      <c r="MHV30" s="36"/>
      <c r="MHW30" s="35"/>
      <c r="MHX30" s="33"/>
      <c r="MHY30" s="33"/>
      <c r="MHZ30" s="33"/>
      <c r="MIA30" s="33"/>
      <c r="MIB30" s="33"/>
      <c r="MIC30" s="33"/>
      <c r="MID30" s="32"/>
      <c r="MIE30" s="37"/>
      <c r="MIF30" s="33"/>
      <c r="MIG30" s="33"/>
      <c r="MIH30" s="15"/>
      <c r="MII30" s="15"/>
      <c r="MIJ30" s="32"/>
      <c r="MIK30" s="32"/>
      <c r="MIL30" s="33"/>
      <c r="MIM30" s="33"/>
      <c r="MIN30" s="32"/>
      <c r="MIO30" s="34"/>
      <c r="MIP30" s="35"/>
      <c r="MIQ30" s="36"/>
      <c r="MIR30" s="35"/>
      <c r="MIS30" s="33"/>
      <c r="MIT30" s="33"/>
      <c r="MIU30" s="33"/>
      <c r="MIV30" s="33"/>
      <c r="MIW30" s="33"/>
      <c r="MIX30" s="33"/>
      <c r="MIY30" s="32"/>
      <c r="MIZ30" s="37"/>
      <c r="MJA30" s="33"/>
      <c r="MJB30" s="33"/>
      <c r="MJC30" s="15"/>
      <c r="MJD30" s="15"/>
      <c r="MJE30" s="32"/>
      <c r="MJF30" s="32"/>
      <c r="MJG30" s="33"/>
      <c r="MJH30" s="33"/>
      <c r="MJI30" s="32"/>
      <c r="MJJ30" s="34"/>
      <c r="MJK30" s="35"/>
      <c r="MJL30" s="36"/>
      <c r="MJM30" s="35"/>
      <c r="MJN30" s="33"/>
      <c r="MJO30" s="33"/>
      <c r="MJP30" s="33"/>
      <c r="MJQ30" s="33"/>
      <c r="MJR30" s="33"/>
      <c r="MJS30" s="33"/>
      <c r="MJT30" s="32"/>
      <c r="MJU30" s="37"/>
      <c r="MJV30" s="33"/>
      <c r="MJW30" s="33"/>
      <c r="MJX30" s="15"/>
      <c r="MJY30" s="15"/>
      <c r="MJZ30" s="32"/>
      <c r="MKA30" s="32"/>
      <c r="MKB30" s="33"/>
      <c r="MKC30" s="33"/>
      <c r="MKD30" s="32"/>
      <c r="MKE30" s="34"/>
      <c r="MKF30" s="35"/>
      <c r="MKG30" s="36"/>
      <c r="MKH30" s="35"/>
      <c r="MKI30" s="33"/>
      <c r="MKJ30" s="33"/>
      <c r="MKK30" s="33"/>
      <c r="MKL30" s="33"/>
      <c r="MKM30" s="33"/>
      <c r="MKN30" s="33"/>
      <c r="MKO30" s="32"/>
      <c r="MKP30" s="37"/>
      <c r="MKQ30" s="33"/>
      <c r="MKR30" s="33"/>
      <c r="MKS30" s="15"/>
      <c r="MKT30" s="15"/>
      <c r="MKU30" s="32"/>
      <c r="MKV30" s="32"/>
      <c r="MKW30" s="33"/>
      <c r="MKX30" s="33"/>
      <c r="MKY30" s="32"/>
      <c r="MKZ30" s="34"/>
      <c r="MLA30" s="35"/>
      <c r="MLB30" s="36"/>
      <c r="MLC30" s="35"/>
      <c r="MLD30" s="33"/>
      <c r="MLE30" s="33"/>
      <c r="MLF30" s="33"/>
      <c r="MLG30" s="33"/>
      <c r="MLH30" s="33"/>
      <c r="MLI30" s="33"/>
      <c r="MLJ30" s="32"/>
      <c r="MLK30" s="37"/>
      <c r="MLL30" s="33"/>
      <c r="MLM30" s="33"/>
      <c r="MLN30" s="15"/>
      <c r="MLO30" s="15"/>
      <c r="MLP30" s="32"/>
      <c r="MLQ30" s="32"/>
      <c r="MLR30" s="33"/>
      <c r="MLS30" s="33"/>
      <c r="MLT30" s="32"/>
      <c r="MLU30" s="34"/>
      <c r="MLV30" s="35"/>
      <c r="MLW30" s="36"/>
      <c r="MLX30" s="35"/>
      <c r="MLY30" s="33"/>
      <c r="MLZ30" s="33"/>
      <c r="MMA30" s="33"/>
      <c r="MMB30" s="33"/>
      <c r="MMC30" s="33"/>
      <c r="MMD30" s="33"/>
      <c r="MME30" s="32"/>
      <c r="MMF30" s="37"/>
      <c r="MMG30" s="33"/>
      <c r="MMH30" s="33"/>
      <c r="MMI30" s="15"/>
      <c r="MMJ30" s="15"/>
      <c r="MMK30" s="32"/>
      <c r="MML30" s="32"/>
      <c r="MMM30" s="33"/>
      <c r="MMN30" s="33"/>
      <c r="MMO30" s="32"/>
      <c r="MMP30" s="34"/>
      <c r="MMQ30" s="35"/>
      <c r="MMR30" s="36"/>
      <c r="MMS30" s="35"/>
      <c r="MMT30" s="33"/>
      <c r="MMU30" s="33"/>
      <c r="MMV30" s="33"/>
      <c r="MMW30" s="33"/>
      <c r="MMX30" s="33"/>
      <c r="MMY30" s="33"/>
      <c r="MMZ30" s="32"/>
      <c r="MNA30" s="37"/>
      <c r="MNB30" s="33"/>
      <c r="MNC30" s="33"/>
      <c r="MND30" s="15"/>
      <c r="MNE30" s="15"/>
      <c r="MNF30" s="32"/>
      <c r="MNG30" s="32"/>
      <c r="MNH30" s="33"/>
      <c r="MNI30" s="33"/>
      <c r="MNJ30" s="32"/>
      <c r="MNK30" s="34"/>
      <c r="MNL30" s="35"/>
      <c r="MNM30" s="36"/>
      <c r="MNN30" s="35"/>
      <c r="MNO30" s="33"/>
      <c r="MNP30" s="33"/>
      <c r="MNQ30" s="33"/>
      <c r="MNR30" s="33"/>
      <c r="MNS30" s="33"/>
      <c r="MNT30" s="33"/>
      <c r="MNU30" s="32"/>
      <c r="MNV30" s="37"/>
      <c r="MNW30" s="33"/>
      <c r="MNX30" s="33"/>
      <c r="MNY30" s="15"/>
      <c r="MNZ30" s="15"/>
      <c r="MOA30" s="32"/>
      <c r="MOB30" s="32"/>
      <c r="MOC30" s="33"/>
      <c r="MOD30" s="33"/>
      <c r="MOE30" s="32"/>
      <c r="MOF30" s="34"/>
      <c r="MOG30" s="35"/>
      <c r="MOH30" s="36"/>
      <c r="MOI30" s="35"/>
      <c r="MOJ30" s="33"/>
      <c r="MOK30" s="33"/>
      <c r="MOL30" s="33"/>
      <c r="MOM30" s="33"/>
      <c r="MON30" s="33"/>
      <c r="MOO30" s="33"/>
      <c r="MOP30" s="32"/>
      <c r="MOQ30" s="37"/>
      <c r="MOR30" s="33"/>
      <c r="MOS30" s="33"/>
      <c r="MOT30" s="15"/>
      <c r="MOU30" s="15"/>
      <c r="MOV30" s="32"/>
      <c r="MOW30" s="32"/>
      <c r="MOX30" s="33"/>
      <c r="MOY30" s="33"/>
      <c r="MOZ30" s="32"/>
      <c r="MPA30" s="34"/>
      <c r="MPB30" s="35"/>
      <c r="MPC30" s="36"/>
      <c r="MPD30" s="35"/>
      <c r="MPE30" s="33"/>
      <c r="MPF30" s="33"/>
      <c r="MPG30" s="33"/>
      <c r="MPH30" s="33"/>
      <c r="MPI30" s="33"/>
      <c r="MPJ30" s="33"/>
      <c r="MPK30" s="32"/>
      <c r="MPL30" s="37"/>
      <c r="MPM30" s="33"/>
      <c r="MPN30" s="33"/>
      <c r="MPO30" s="15"/>
      <c r="MPP30" s="15"/>
      <c r="MPQ30" s="32"/>
      <c r="MPR30" s="32"/>
      <c r="MPS30" s="33"/>
      <c r="MPT30" s="33"/>
      <c r="MPU30" s="32"/>
      <c r="MPV30" s="34"/>
      <c r="MPW30" s="35"/>
      <c r="MPX30" s="36"/>
      <c r="MPY30" s="35"/>
      <c r="MPZ30" s="33"/>
      <c r="MQA30" s="33"/>
      <c r="MQB30" s="33"/>
      <c r="MQC30" s="33"/>
      <c r="MQD30" s="33"/>
      <c r="MQE30" s="33"/>
      <c r="MQF30" s="32"/>
      <c r="MQG30" s="37"/>
      <c r="MQH30" s="33"/>
      <c r="MQI30" s="33"/>
      <c r="MQJ30" s="15"/>
      <c r="MQK30" s="15"/>
      <c r="MQL30" s="32"/>
      <c r="MQM30" s="32"/>
      <c r="MQN30" s="33"/>
      <c r="MQO30" s="33"/>
      <c r="MQP30" s="32"/>
      <c r="MQQ30" s="34"/>
      <c r="MQR30" s="35"/>
      <c r="MQS30" s="36"/>
      <c r="MQT30" s="35"/>
      <c r="MQU30" s="33"/>
      <c r="MQV30" s="33"/>
      <c r="MQW30" s="33"/>
      <c r="MQX30" s="33"/>
      <c r="MQY30" s="33"/>
      <c r="MQZ30" s="33"/>
      <c r="MRA30" s="32"/>
      <c r="MRB30" s="37"/>
      <c r="MRC30" s="33"/>
      <c r="MRD30" s="33"/>
      <c r="MRE30" s="15"/>
      <c r="MRF30" s="15"/>
      <c r="MRG30" s="32"/>
      <c r="MRH30" s="32"/>
      <c r="MRI30" s="33"/>
      <c r="MRJ30" s="33"/>
      <c r="MRK30" s="32"/>
      <c r="MRL30" s="34"/>
      <c r="MRM30" s="35"/>
      <c r="MRN30" s="36"/>
      <c r="MRO30" s="35"/>
      <c r="MRP30" s="33"/>
      <c r="MRQ30" s="33"/>
      <c r="MRR30" s="33"/>
      <c r="MRS30" s="33"/>
      <c r="MRT30" s="33"/>
      <c r="MRU30" s="33"/>
      <c r="MRV30" s="32"/>
      <c r="MRW30" s="37"/>
      <c r="MRX30" s="33"/>
      <c r="MRY30" s="33"/>
      <c r="MRZ30" s="15"/>
      <c r="MSA30" s="15"/>
      <c r="MSB30" s="32"/>
      <c r="MSC30" s="32"/>
      <c r="MSD30" s="33"/>
      <c r="MSE30" s="33"/>
      <c r="MSF30" s="32"/>
      <c r="MSG30" s="34"/>
      <c r="MSH30" s="35"/>
      <c r="MSI30" s="36"/>
      <c r="MSJ30" s="35"/>
      <c r="MSK30" s="33"/>
      <c r="MSL30" s="33"/>
      <c r="MSM30" s="33"/>
      <c r="MSN30" s="33"/>
      <c r="MSO30" s="33"/>
      <c r="MSP30" s="33"/>
      <c r="MSQ30" s="32"/>
      <c r="MSR30" s="37"/>
      <c r="MSS30" s="33"/>
      <c r="MST30" s="33"/>
      <c r="MSU30" s="15"/>
      <c r="MSV30" s="15"/>
      <c r="MSW30" s="32"/>
      <c r="MSX30" s="32"/>
      <c r="MSY30" s="33"/>
      <c r="MSZ30" s="33"/>
      <c r="MTA30" s="32"/>
      <c r="MTB30" s="34"/>
      <c r="MTC30" s="35"/>
      <c r="MTD30" s="36"/>
      <c r="MTE30" s="35"/>
      <c r="MTF30" s="33"/>
      <c r="MTG30" s="33"/>
      <c r="MTH30" s="33"/>
      <c r="MTI30" s="33"/>
      <c r="MTJ30" s="33"/>
      <c r="MTK30" s="33"/>
      <c r="MTL30" s="32"/>
      <c r="MTM30" s="37"/>
      <c r="MTN30" s="33"/>
      <c r="MTO30" s="33"/>
      <c r="MTP30" s="15"/>
      <c r="MTQ30" s="15"/>
      <c r="MTR30" s="32"/>
      <c r="MTS30" s="32"/>
      <c r="MTT30" s="33"/>
      <c r="MTU30" s="33"/>
      <c r="MTV30" s="32"/>
      <c r="MTW30" s="34"/>
      <c r="MTX30" s="35"/>
      <c r="MTY30" s="36"/>
      <c r="MTZ30" s="35"/>
      <c r="MUA30" s="33"/>
      <c r="MUB30" s="33"/>
      <c r="MUC30" s="33"/>
      <c r="MUD30" s="33"/>
      <c r="MUE30" s="33"/>
      <c r="MUF30" s="33"/>
      <c r="MUG30" s="32"/>
      <c r="MUH30" s="37"/>
      <c r="MUI30" s="33"/>
      <c r="MUJ30" s="33"/>
      <c r="MUK30" s="15"/>
      <c r="MUL30" s="15"/>
      <c r="MUM30" s="32"/>
      <c r="MUN30" s="32"/>
      <c r="MUO30" s="33"/>
      <c r="MUP30" s="33"/>
      <c r="MUQ30" s="32"/>
      <c r="MUR30" s="34"/>
      <c r="MUS30" s="35"/>
      <c r="MUT30" s="36"/>
      <c r="MUU30" s="35"/>
      <c r="MUV30" s="33"/>
      <c r="MUW30" s="33"/>
      <c r="MUX30" s="33"/>
      <c r="MUY30" s="33"/>
      <c r="MUZ30" s="33"/>
      <c r="MVA30" s="33"/>
      <c r="MVB30" s="32"/>
      <c r="MVC30" s="37"/>
      <c r="MVD30" s="33"/>
      <c r="MVE30" s="33"/>
      <c r="MVF30" s="15"/>
      <c r="MVG30" s="15"/>
      <c r="MVH30" s="32"/>
      <c r="MVI30" s="32"/>
      <c r="MVJ30" s="33"/>
      <c r="MVK30" s="33"/>
      <c r="MVL30" s="32"/>
      <c r="MVM30" s="34"/>
      <c r="MVN30" s="35"/>
      <c r="MVO30" s="36"/>
      <c r="MVP30" s="35"/>
      <c r="MVQ30" s="33"/>
      <c r="MVR30" s="33"/>
      <c r="MVS30" s="33"/>
      <c r="MVT30" s="33"/>
      <c r="MVU30" s="33"/>
      <c r="MVV30" s="33"/>
      <c r="MVW30" s="32"/>
      <c r="MVX30" s="37"/>
      <c r="MVY30" s="33"/>
      <c r="MVZ30" s="33"/>
      <c r="MWA30" s="15"/>
      <c r="MWB30" s="15"/>
      <c r="MWC30" s="32"/>
      <c r="MWD30" s="32"/>
      <c r="MWE30" s="33"/>
      <c r="MWF30" s="33"/>
      <c r="MWG30" s="32"/>
      <c r="MWH30" s="34"/>
      <c r="MWI30" s="35"/>
      <c r="MWJ30" s="36"/>
      <c r="MWK30" s="35"/>
      <c r="MWL30" s="33"/>
      <c r="MWM30" s="33"/>
      <c r="MWN30" s="33"/>
      <c r="MWO30" s="33"/>
      <c r="MWP30" s="33"/>
      <c r="MWQ30" s="33"/>
      <c r="MWR30" s="32"/>
      <c r="MWS30" s="37"/>
      <c r="MWT30" s="33"/>
      <c r="MWU30" s="33"/>
      <c r="MWV30" s="15"/>
      <c r="MWW30" s="15"/>
      <c r="MWX30" s="32"/>
      <c r="MWY30" s="32"/>
      <c r="MWZ30" s="33"/>
      <c r="MXA30" s="33"/>
      <c r="MXB30" s="32"/>
      <c r="MXC30" s="34"/>
      <c r="MXD30" s="35"/>
      <c r="MXE30" s="36"/>
      <c r="MXF30" s="35"/>
      <c r="MXG30" s="33"/>
      <c r="MXH30" s="33"/>
      <c r="MXI30" s="33"/>
      <c r="MXJ30" s="33"/>
      <c r="MXK30" s="33"/>
      <c r="MXL30" s="33"/>
      <c r="MXM30" s="32"/>
      <c r="MXN30" s="37"/>
      <c r="MXO30" s="33"/>
      <c r="MXP30" s="33"/>
      <c r="MXQ30" s="15"/>
      <c r="MXR30" s="15"/>
      <c r="MXS30" s="32"/>
      <c r="MXT30" s="32"/>
      <c r="MXU30" s="33"/>
      <c r="MXV30" s="33"/>
      <c r="MXW30" s="32"/>
      <c r="MXX30" s="34"/>
      <c r="MXY30" s="35"/>
      <c r="MXZ30" s="36"/>
      <c r="MYA30" s="35"/>
      <c r="MYB30" s="33"/>
      <c r="MYC30" s="33"/>
      <c r="MYD30" s="33"/>
      <c r="MYE30" s="33"/>
      <c r="MYF30" s="33"/>
      <c r="MYG30" s="33"/>
      <c r="MYH30" s="32"/>
      <c r="MYI30" s="37"/>
      <c r="MYJ30" s="33"/>
      <c r="MYK30" s="33"/>
      <c r="MYL30" s="15"/>
      <c r="MYM30" s="15"/>
      <c r="MYN30" s="32"/>
      <c r="MYO30" s="32"/>
      <c r="MYP30" s="33"/>
      <c r="MYQ30" s="33"/>
      <c r="MYR30" s="32"/>
      <c r="MYS30" s="34"/>
      <c r="MYT30" s="35"/>
      <c r="MYU30" s="36"/>
      <c r="MYV30" s="35"/>
      <c r="MYW30" s="33"/>
      <c r="MYX30" s="33"/>
      <c r="MYY30" s="33"/>
      <c r="MYZ30" s="33"/>
      <c r="MZA30" s="33"/>
      <c r="MZB30" s="33"/>
      <c r="MZC30" s="32"/>
      <c r="MZD30" s="37"/>
      <c r="MZE30" s="33"/>
      <c r="MZF30" s="33"/>
      <c r="MZG30" s="15"/>
      <c r="MZH30" s="15"/>
      <c r="MZI30" s="32"/>
      <c r="MZJ30" s="32"/>
      <c r="MZK30" s="33"/>
      <c r="MZL30" s="33"/>
      <c r="MZM30" s="32"/>
      <c r="MZN30" s="34"/>
      <c r="MZO30" s="35"/>
      <c r="MZP30" s="36"/>
      <c r="MZQ30" s="35"/>
      <c r="MZR30" s="33"/>
      <c r="MZS30" s="33"/>
      <c r="MZT30" s="33"/>
      <c r="MZU30" s="33"/>
      <c r="MZV30" s="33"/>
      <c r="MZW30" s="33"/>
      <c r="MZX30" s="32"/>
      <c r="MZY30" s="37"/>
      <c r="MZZ30" s="33"/>
      <c r="NAA30" s="33"/>
      <c r="NAB30" s="15"/>
      <c r="NAC30" s="15"/>
      <c r="NAD30" s="32"/>
      <c r="NAE30" s="32"/>
      <c r="NAF30" s="33"/>
      <c r="NAG30" s="33"/>
      <c r="NAH30" s="32"/>
      <c r="NAI30" s="34"/>
      <c r="NAJ30" s="35"/>
      <c r="NAK30" s="36"/>
      <c r="NAL30" s="35"/>
      <c r="NAM30" s="33"/>
      <c r="NAN30" s="33"/>
      <c r="NAO30" s="33"/>
      <c r="NAP30" s="33"/>
      <c r="NAQ30" s="33"/>
      <c r="NAR30" s="33"/>
      <c r="NAS30" s="32"/>
      <c r="NAT30" s="37"/>
      <c r="NAU30" s="33"/>
      <c r="NAV30" s="33"/>
      <c r="NAW30" s="15"/>
      <c r="NAX30" s="15"/>
      <c r="NAY30" s="32"/>
      <c r="NAZ30" s="32"/>
      <c r="NBA30" s="33"/>
      <c r="NBB30" s="33"/>
      <c r="NBC30" s="32"/>
      <c r="NBD30" s="34"/>
      <c r="NBE30" s="35"/>
      <c r="NBF30" s="36"/>
      <c r="NBG30" s="35"/>
      <c r="NBH30" s="33"/>
      <c r="NBI30" s="33"/>
      <c r="NBJ30" s="33"/>
      <c r="NBK30" s="33"/>
      <c r="NBL30" s="33"/>
      <c r="NBM30" s="33"/>
      <c r="NBN30" s="32"/>
      <c r="NBO30" s="37"/>
      <c r="NBP30" s="33"/>
      <c r="NBQ30" s="33"/>
      <c r="NBR30" s="15"/>
      <c r="NBS30" s="15"/>
      <c r="NBT30" s="32"/>
      <c r="NBU30" s="32"/>
      <c r="NBV30" s="33"/>
      <c r="NBW30" s="33"/>
      <c r="NBX30" s="32"/>
      <c r="NBY30" s="34"/>
      <c r="NBZ30" s="35"/>
      <c r="NCA30" s="36"/>
      <c r="NCB30" s="35"/>
      <c r="NCC30" s="33"/>
      <c r="NCD30" s="33"/>
      <c r="NCE30" s="33"/>
      <c r="NCF30" s="33"/>
      <c r="NCG30" s="33"/>
      <c r="NCH30" s="33"/>
      <c r="NCI30" s="32"/>
      <c r="NCJ30" s="37"/>
      <c r="NCK30" s="33"/>
      <c r="NCL30" s="33"/>
      <c r="NCM30" s="15"/>
      <c r="NCN30" s="15"/>
      <c r="NCO30" s="32"/>
      <c r="NCP30" s="32"/>
      <c r="NCQ30" s="33"/>
      <c r="NCR30" s="33"/>
      <c r="NCS30" s="32"/>
      <c r="NCT30" s="34"/>
      <c r="NCU30" s="35"/>
      <c r="NCV30" s="36"/>
      <c r="NCW30" s="35"/>
      <c r="NCX30" s="33"/>
      <c r="NCY30" s="33"/>
      <c r="NCZ30" s="33"/>
      <c r="NDA30" s="33"/>
      <c r="NDB30" s="33"/>
      <c r="NDC30" s="33"/>
      <c r="NDD30" s="32"/>
      <c r="NDE30" s="37"/>
      <c r="NDF30" s="33"/>
      <c r="NDG30" s="33"/>
      <c r="NDH30" s="15"/>
      <c r="NDI30" s="15"/>
      <c r="NDJ30" s="32"/>
      <c r="NDK30" s="32"/>
      <c r="NDL30" s="33"/>
      <c r="NDM30" s="33"/>
      <c r="NDN30" s="32"/>
      <c r="NDO30" s="34"/>
      <c r="NDP30" s="35"/>
      <c r="NDQ30" s="36"/>
      <c r="NDR30" s="35"/>
      <c r="NDS30" s="33"/>
      <c r="NDT30" s="33"/>
      <c r="NDU30" s="33"/>
      <c r="NDV30" s="33"/>
      <c r="NDW30" s="33"/>
      <c r="NDX30" s="33"/>
      <c r="NDY30" s="32"/>
      <c r="NDZ30" s="37"/>
      <c r="NEA30" s="33"/>
      <c r="NEB30" s="33"/>
      <c r="NEC30" s="15"/>
      <c r="NED30" s="15"/>
      <c r="NEE30" s="32"/>
      <c r="NEF30" s="32"/>
      <c r="NEG30" s="33"/>
      <c r="NEH30" s="33"/>
      <c r="NEI30" s="32"/>
      <c r="NEJ30" s="34"/>
      <c r="NEK30" s="35"/>
      <c r="NEL30" s="36"/>
      <c r="NEM30" s="35"/>
      <c r="NEN30" s="33"/>
      <c r="NEO30" s="33"/>
      <c r="NEP30" s="33"/>
      <c r="NEQ30" s="33"/>
      <c r="NER30" s="33"/>
      <c r="NES30" s="33"/>
      <c r="NET30" s="32"/>
      <c r="NEU30" s="37"/>
      <c r="NEV30" s="33"/>
      <c r="NEW30" s="33"/>
      <c r="NEX30" s="15"/>
      <c r="NEY30" s="15"/>
      <c r="NEZ30" s="32"/>
      <c r="NFA30" s="32"/>
      <c r="NFB30" s="33"/>
      <c r="NFC30" s="33"/>
      <c r="NFD30" s="32"/>
      <c r="NFE30" s="34"/>
      <c r="NFF30" s="35"/>
      <c r="NFG30" s="36"/>
      <c r="NFH30" s="35"/>
      <c r="NFI30" s="33"/>
      <c r="NFJ30" s="33"/>
      <c r="NFK30" s="33"/>
      <c r="NFL30" s="33"/>
      <c r="NFM30" s="33"/>
      <c r="NFN30" s="33"/>
      <c r="NFO30" s="32"/>
      <c r="NFP30" s="37"/>
      <c r="NFQ30" s="33"/>
      <c r="NFR30" s="33"/>
      <c r="NFS30" s="15"/>
      <c r="NFT30" s="15"/>
      <c r="NFU30" s="32"/>
      <c r="NFV30" s="32"/>
      <c r="NFW30" s="33"/>
      <c r="NFX30" s="33"/>
      <c r="NFY30" s="32"/>
      <c r="NFZ30" s="34"/>
      <c r="NGA30" s="35"/>
      <c r="NGB30" s="36"/>
      <c r="NGC30" s="35"/>
      <c r="NGD30" s="33"/>
      <c r="NGE30" s="33"/>
      <c r="NGF30" s="33"/>
      <c r="NGG30" s="33"/>
      <c r="NGH30" s="33"/>
      <c r="NGI30" s="33"/>
      <c r="NGJ30" s="32"/>
      <c r="NGK30" s="37"/>
      <c r="NGL30" s="33"/>
      <c r="NGM30" s="33"/>
      <c r="NGN30" s="15"/>
      <c r="NGO30" s="15"/>
      <c r="NGP30" s="32"/>
      <c r="NGQ30" s="32"/>
      <c r="NGR30" s="33"/>
      <c r="NGS30" s="33"/>
      <c r="NGT30" s="32"/>
      <c r="NGU30" s="34"/>
      <c r="NGV30" s="35"/>
      <c r="NGW30" s="36"/>
      <c r="NGX30" s="35"/>
      <c r="NGY30" s="33"/>
      <c r="NGZ30" s="33"/>
      <c r="NHA30" s="33"/>
      <c r="NHB30" s="33"/>
      <c r="NHC30" s="33"/>
      <c r="NHD30" s="33"/>
      <c r="NHE30" s="32"/>
      <c r="NHF30" s="37"/>
      <c r="NHG30" s="33"/>
      <c r="NHH30" s="33"/>
      <c r="NHI30" s="15"/>
      <c r="NHJ30" s="15"/>
      <c r="NHK30" s="32"/>
      <c r="NHL30" s="32"/>
      <c r="NHM30" s="33"/>
      <c r="NHN30" s="33"/>
      <c r="NHO30" s="32"/>
      <c r="NHP30" s="34"/>
      <c r="NHQ30" s="35"/>
      <c r="NHR30" s="36"/>
      <c r="NHS30" s="35"/>
      <c r="NHT30" s="33"/>
      <c r="NHU30" s="33"/>
      <c r="NHV30" s="33"/>
      <c r="NHW30" s="33"/>
      <c r="NHX30" s="33"/>
      <c r="NHY30" s="33"/>
      <c r="NHZ30" s="32"/>
      <c r="NIA30" s="37"/>
      <c r="NIB30" s="33"/>
      <c r="NIC30" s="33"/>
      <c r="NID30" s="15"/>
      <c r="NIE30" s="15"/>
      <c r="NIF30" s="32"/>
      <c r="NIG30" s="32"/>
      <c r="NIH30" s="33"/>
      <c r="NII30" s="33"/>
      <c r="NIJ30" s="32"/>
      <c r="NIK30" s="34"/>
      <c r="NIL30" s="35"/>
      <c r="NIM30" s="36"/>
      <c r="NIN30" s="35"/>
      <c r="NIO30" s="33"/>
      <c r="NIP30" s="33"/>
      <c r="NIQ30" s="33"/>
      <c r="NIR30" s="33"/>
      <c r="NIS30" s="33"/>
      <c r="NIT30" s="33"/>
      <c r="NIU30" s="32"/>
      <c r="NIV30" s="37"/>
      <c r="NIW30" s="33"/>
      <c r="NIX30" s="33"/>
      <c r="NIY30" s="15"/>
      <c r="NIZ30" s="15"/>
      <c r="NJA30" s="32"/>
      <c r="NJB30" s="32"/>
      <c r="NJC30" s="33"/>
      <c r="NJD30" s="33"/>
      <c r="NJE30" s="32"/>
      <c r="NJF30" s="34"/>
      <c r="NJG30" s="35"/>
      <c r="NJH30" s="36"/>
      <c r="NJI30" s="35"/>
      <c r="NJJ30" s="33"/>
      <c r="NJK30" s="33"/>
      <c r="NJL30" s="33"/>
      <c r="NJM30" s="33"/>
      <c r="NJN30" s="33"/>
      <c r="NJO30" s="33"/>
      <c r="NJP30" s="32"/>
      <c r="NJQ30" s="37"/>
      <c r="NJR30" s="33"/>
      <c r="NJS30" s="33"/>
      <c r="NJT30" s="15"/>
      <c r="NJU30" s="15"/>
      <c r="NJV30" s="32"/>
      <c r="NJW30" s="32"/>
      <c r="NJX30" s="33"/>
      <c r="NJY30" s="33"/>
      <c r="NJZ30" s="32"/>
      <c r="NKA30" s="34"/>
      <c r="NKB30" s="35"/>
      <c r="NKC30" s="36"/>
      <c r="NKD30" s="35"/>
      <c r="NKE30" s="33"/>
      <c r="NKF30" s="33"/>
      <c r="NKG30" s="33"/>
      <c r="NKH30" s="33"/>
      <c r="NKI30" s="33"/>
      <c r="NKJ30" s="33"/>
      <c r="NKK30" s="32"/>
      <c r="NKL30" s="37"/>
      <c r="NKM30" s="33"/>
      <c r="NKN30" s="33"/>
      <c r="NKO30" s="15"/>
      <c r="NKP30" s="15"/>
      <c r="NKQ30" s="32"/>
      <c r="NKR30" s="32"/>
      <c r="NKS30" s="33"/>
      <c r="NKT30" s="33"/>
      <c r="NKU30" s="32"/>
      <c r="NKV30" s="34"/>
      <c r="NKW30" s="35"/>
      <c r="NKX30" s="36"/>
      <c r="NKY30" s="35"/>
      <c r="NKZ30" s="33"/>
      <c r="NLA30" s="33"/>
      <c r="NLB30" s="33"/>
      <c r="NLC30" s="33"/>
      <c r="NLD30" s="33"/>
      <c r="NLE30" s="33"/>
      <c r="NLF30" s="32"/>
      <c r="NLG30" s="37"/>
      <c r="NLH30" s="33"/>
      <c r="NLI30" s="33"/>
      <c r="NLJ30" s="15"/>
      <c r="NLK30" s="15"/>
      <c r="NLL30" s="32"/>
      <c r="NLM30" s="32"/>
      <c r="NLN30" s="33"/>
      <c r="NLO30" s="33"/>
      <c r="NLP30" s="32"/>
      <c r="NLQ30" s="34"/>
      <c r="NLR30" s="35"/>
      <c r="NLS30" s="36"/>
      <c r="NLT30" s="35"/>
      <c r="NLU30" s="33"/>
      <c r="NLV30" s="33"/>
      <c r="NLW30" s="33"/>
      <c r="NLX30" s="33"/>
      <c r="NLY30" s="33"/>
      <c r="NLZ30" s="33"/>
      <c r="NMA30" s="32"/>
      <c r="NMB30" s="37"/>
      <c r="NMC30" s="33"/>
      <c r="NMD30" s="33"/>
      <c r="NME30" s="15"/>
      <c r="NMF30" s="15"/>
      <c r="NMG30" s="32"/>
      <c r="NMH30" s="32"/>
      <c r="NMI30" s="33"/>
      <c r="NMJ30" s="33"/>
      <c r="NMK30" s="32"/>
      <c r="NML30" s="34"/>
      <c r="NMM30" s="35"/>
      <c r="NMN30" s="36"/>
      <c r="NMO30" s="35"/>
      <c r="NMP30" s="33"/>
      <c r="NMQ30" s="33"/>
      <c r="NMR30" s="33"/>
      <c r="NMS30" s="33"/>
      <c r="NMT30" s="33"/>
      <c r="NMU30" s="33"/>
      <c r="NMV30" s="32"/>
      <c r="NMW30" s="37"/>
      <c r="NMX30" s="33"/>
      <c r="NMY30" s="33"/>
      <c r="NMZ30" s="15"/>
      <c r="NNA30" s="15"/>
      <c r="NNB30" s="32"/>
      <c r="NNC30" s="32"/>
      <c r="NND30" s="33"/>
      <c r="NNE30" s="33"/>
      <c r="NNF30" s="32"/>
      <c r="NNG30" s="34"/>
      <c r="NNH30" s="35"/>
      <c r="NNI30" s="36"/>
      <c r="NNJ30" s="35"/>
      <c r="NNK30" s="33"/>
      <c r="NNL30" s="33"/>
      <c r="NNM30" s="33"/>
      <c r="NNN30" s="33"/>
      <c r="NNO30" s="33"/>
      <c r="NNP30" s="33"/>
      <c r="NNQ30" s="32"/>
      <c r="NNR30" s="37"/>
      <c r="NNS30" s="33"/>
      <c r="NNT30" s="33"/>
      <c r="NNU30" s="15"/>
      <c r="NNV30" s="15"/>
      <c r="NNW30" s="32"/>
      <c r="NNX30" s="32"/>
      <c r="NNY30" s="33"/>
      <c r="NNZ30" s="33"/>
      <c r="NOA30" s="32"/>
      <c r="NOB30" s="34"/>
      <c r="NOC30" s="35"/>
      <c r="NOD30" s="36"/>
      <c r="NOE30" s="35"/>
      <c r="NOF30" s="33"/>
      <c r="NOG30" s="33"/>
      <c r="NOH30" s="33"/>
      <c r="NOI30" s="33"/>
      <c r="NOJ30" s="33"/>
      <c r="NOK30" s="33"/>
      <c r="NOL30" s="32"/>
      <c r="NOM30" s="37"/>
      <c r="NON30" s="33"/>
      <c r="NOO30" s="33"/>
      <c r="NOP30" s="15"/>
      <c r="NOQ30" s="15"/>
      <c r="NOR30" s="32"/>
      <c r="NOS30" s="32"/>
      <c r="NOT30" s="33"/>
      <c r="NOU30" s="33"/>
      <c r="NOV30" s="32"/>
      <c r="NOW30" s="34"/>
      <c r="NOX30" s="35"/>
      <c r="NOY30" s="36"/>
      <c r="NOZ30" s="35"/>
      <c r="NPA30" s="33"/>
      <c r="NPB30" s="33"/>
      <c r="NPC30" s="33"/>
      <c r="NPD30" s="33"/>
      <c r="NPE30" s="33"/>
      <c r="NPF30" s="33"/>
      <c r="NPG30" s="32"/>
      <c r="NPH30" s="37"/>
      <c r="NPI30" s="33"/>
      <c r="NPJ30" s="33"/>
      <c r="NPK30" s="15"/>
      <c r="NPL30" s="15"/>
      <c r="NPM30" s="32"/>
      <c r="NPN30" s="32"/>
      <c r="NPO30" s="33"/>
      <c r="NPP30" s="33"/>
      <c r="NPQ30" s="32"/>
      <c r="NPR30" s="34"/>
      <c r="NPS30" s="35"/>
      <c r="NPT30" s="36"/>
      <c r="NPU30" s="35"/>
      <c r="NPV30" s="33"/>
      <c r="NPW30" s="33"/>
      <c r="NPX30" s="33"/>
      <c r="NPY30" s="33"/>
      <c r="NPZ30" s="33"/>
      <c r="NQA30" s="33"/>
      <c r="NQB30" s="32"/>
      <c r="NQC30" s="37"/>
      <c r="NQD30" s="33"/>
      <c r="NQE30" s="33"/>
      <c r="NQF30" s="15"/>
      <c r="NQG30" s="15"/>
      <c r="NQH30" s="32"/>
      <c r="NQI30" s="32"/>
      <c r="NQJ30" s="33"/>
      <c r="NQK30" s="33"/>
      <c r="NQL30" s="32"/>
      <c r="NQM30" s="34"/>
      <c r="NQN30" s="35"/>
      <c r="NQO30" s="36"/>
      <c r="NQP30" s="35"/>
      <c r="NQQ30" s="33"/>
      <c r="NQR30" s="33"/>
      <c r="NQS30" s="33"/>
      <c r="NQT30" s="33"/>
      <c r="NQU30" s="33"/>
      <c r="NQV30" s="33"/>
      <c r="NQW30" s="32"/>
      <c r="NQX30" s="37"/>
      <c r="NQY30" s="33"/>
      <c r="NQZ30" s="33"/>
      <c r="NRA30" s="15"/>
      <c r="NRB30" s="15"/>
      <c r="NRC30" s="32"/>
      <c r="NRD30" s="32"/>
      <c r="NRE30" s="33"/>
      <c r="NRF30" s="33"/>
      <c r="NRG30" s="32"/>
      <c r="NRH30" s="34"/>
      <c r="NRI30" s="35"/>
      <c r="NRJ30" s="36"/>
      <c r="NRK30" s="35"/>
      <c r="NRL30" s="33"/>
      <c r="NRM30" s="33"/>
      <c r="NRN30" s="33"/>
      <c r="NRO30" s="33"/>
      <c r="NRP30" s="33"/>
      <c r="NRQ30" s="33"/>
      <c r="NRR30" s="32"/>
      <c r="NRS30" s="37"/>
      <c r="NRT30" s="33"/>
      <c r="NRU30" s="33"/>
      <c r="NRV30" s="15"/>
      <c r="NRW30" s="15"/>
      <c r="NRX30" s="32"/>
      <c r="NRY30" s="32"/>
      <c r="NRZ30" s="33"/>
      <c r="NSA30" s="33"/>
      <c r="NSB30" s="32"/>
      <c r="NSC30" s="34"/>
      <c r="NSD30" s="35"/>
      <c r="NSE30" s="36"/>
      <c r="NSF30" s="35"/>
      <c r="NSG30" s="33"/>
      <c r="NSH30" s="33"/>
      <c r="NSI30" s="33"/>
      <c r="NSJ30" s="33"/>
      <c r="NSK30" s="33"/>
      <c r="NSL30" s="33"/>
      <c r="NSM30" s="32"/>
      <c r="NSN30" s="37"/>
      <c r="NSO30" s="33"/>
      <c r="NSP30" s="33"/>
      <c r="NSQ30" s="15"/>
      <c r="NSR30" s="15"/>
      <c r="NSS30" s="32"/>
      <c r="NST30" s="32"/>
      <c r="NSU30" s="33"/>
      <c r="NSV30" s="33"/>
      <c r="NSW30" s="32"/>
      <c r="NSX30" s="34"/>
      <c r="NSY30" s="35"/>
      <c r="NSZ30" s="36"/>
      <c r="NTA30" s="35"/>
      <c r="NTB30" s="33"/>
      <c r="NTC30" s="33"/>
      <c r="NTD30" s="33"/>
      <c r="NTE30" s="33"/>
      <c r="NTF30" s="33"/>
      <c r="NTG30" s="33"/>
      <c r="NTH30" s="32"/>
      <c r="NTI30" s="37"/>
      <c r="NTJ30" s="33"/>
      <c r="NTK30" s="33"/>
      <c r="NTL30" s="15"/>
      <c r="NTM30" s="15"/>
      <c r="NTN30" s="32"/>
      <c r="NTO30" s="32"/>
      <c r="NTP30" s="33"/>
      <c r="NTQ30" s="33"/>
      <c r="NTR30" s="32"/>
      <c r="NTS30" s="34"/>
      <c r="NTT30" s="35"/>
      <c r="NTU30" s="36"/>
      <c r="NTV30" s="35"/>
      <c r="NTW30" s="33"/>
      <c r="NTX30" s="33"/>
      <c r="NTY30" s="33"/>
      <c r="NTZ30" s="33"/>
      <c r="NUA30" s="33"/>
      <c r="NUB30" s="33"/>
      <c r="NUC30" s="32"/>
      <c r="NUD30" s="37"/>
      <c r="NUE30" s="33"/>
      <c r="NUF30" s="33"/>
      <c r="NUG30" s="15"/>
      <c r="NUH30" s="15"/>
      <c r="NUI30" s="32"/>
      <c r="NUJ30" s="32"/>
      <c r="NUK30" s="33"/>
      <c r="NUL30" s="33"/>
      <c r="NUM30" s="32"/>
      <c r="NUN30" s="34"/>
      <c r="NUO30" s="35"/>
      <c r="NUP30" s="36"/>
      <c r="NUQ30" s="35"/>
      <c r="NUR30" s="33"/>
      <c r="NUS30" s="33"/>
      <c r="NUT30" s="33"/>
      <c r="NUU30" s="33"/>
      <c r="NUV30" s="33"/>
      <c r="NUW30" s="33"/>
      <c r="NUX30" s="32"/>
      <c r="NUY30" s="37"/>
      <c r="NUZ30" s="33"/>
      <c r="NVA30" s="33"/>
      <c r="NVB30" s="15"/>
      <c r="NVC30" s="15"/>
      <c r="NVD30" s="32"/>
      <c r="NVE30" s="32"/>
      <c r="NVF30" s="33"/>
      <c r="NVG30" s="33"/>
      <c r="NVH30" s="32"/>
      <c r="NVI30" s="34"/>
      <c r="NVJ30" s="35"/>
      <c r="NVK30" s="36"/>
      <c r="NVL30" s="35"/>
      <c r="NVM30" s="33"/>
      <c r="NVN30" s="33"/>
      <c r="NVO30" s="33"/>
      <c r="NVP30" s="33"/>
      <c r="NVQ30" s="33"/>
      <c r="NVR30" s="33"/>
      <c r="NVS30" s="32"/>
      <c r="NVT30" s="37"/>
      <c r="NVU30" s="33"/>
      <c r="NVV30" s="33"/>
      <c r="NVW30" s="15"/>
      <c r="NVX30" s="15"/>
      <c r="NVY30" s="32"/>
      <c r="NVZ30" s="32"/>
      <c r="NWA30" s="33"/>
      <c r="NWB30" s="33"/>
      <c r="NWC30" s="32"/>
      <c r="NWD30" s="34"/>
      <c r="NWE30" s="35"/>
      <c r="NWF30" s="36"/>
      <c r="NWG30" s="35"/>
      <c r="NWH30" s="33"/>
      <c r="NWI30" s="33"/>
      <c r="NWJ30" s="33"/>
      <c r="NWK30" s="33"/>
      <c r="NWL30" s="33"/>
      <c r="NWM30" s="33"/>
      <c r="NWN30" s="32"/>
      <c r="NWO30" s="37"/>
      <c r="NWP30" s="33"/>
      <c r="NWQ30" s="33"/>
      <c r="NWR30" s="15"/>
      <c r="NWS30" s="15"/>
      <c r="NWT30" s="32"/>
      <c r="NWU30" s="32"/>
      <c r="NWV30" s="33"/>
      <c r="NWW30" s="33"/>
      <c r="NWX30" s="32"/>
      <c r="NWY30" s="34"/>
      <c r="NWZ30" s="35"/>
      <c r="NXA30" s="36"/>
      <c r="NXB30" s="35"/>
      <c r="NXC30" s="33"/>
      <c r="NXD30" s="33"/>
      <c r="NXE30" s="33"/>
      <c r="NXF30" s="33"/>
      <c r="NXG30" s="33"/>
      <c r="NXH30" s="33"/>
      <c r="NXI30" s="32"/>
      <c r="NXJ30" s="37"/>
      <c r="NXK30" s="33"/>
      <c r="NXL30" s="33"/>
      <c r="NXM30" s="15"/>
      <c r="NXN30" s="15"/>
      <c r="NXO30" s="32"/>
      <c r="NXP30" s="32"/>
      <c r="NXQ30" s="33"/>
      <c r="NXR30" s="33"/>
      <c r="NXS30" s="32"/>
      <c r="NXT30" s="34"/>
      <c r="NXU30" s="35"/>
      <c r="NXV30" s="36"/>
      <c r="NXW30" s="35"/>
      <c r="NXX30" s="33"/>
      <c r="NXY30" s="33"/>
      <c r="NXZ30" s="33"/>
      <c r="NYA30" s="33"/>
      <c r="NYB30" s="33"/>
      <c r="NYC30" s="33"/>
      <c r="NYD30" s="32"/>
      <c r="NYE30" s="37"/>
      <c r="NYF30" s="33"/>
      <c r="NYG30" s="33"/>
      <c r="NYH30" s="15"/>
      <c r="NYI30" s="15"/>
      <c r="NYJ30" s="32"/>
      <c r="NYK30" s="32"/>
      <c r="NYL30" s="33"/>
      <c r="NYM30" s="33"/>
      <c r="NYN30" s="32"/>
      <c r="NYO30" s="34"/>
      <c r="NYP30" s="35"/>
      <c r="NYQ30" s="36"/>
      <c r="NYR30" s="35"/>
      <c r="NYS30" s="33"/>
      <c r="NYT30" s="33"/>
      <c r="NYU30" s="33"/>
      <c r="NYV30" s="33"/>
      <c r="NYW30" s="33"/>
      <c r="NYX30" s="33"/>
      <c r="NYY30" s="32"/>
      <c r="NYZ30" s="37"/>
      <c r="NZA30" s="33"/>
      <c r="NZB30" s="33"/>
      <c r="NZC30" s="15"/>
      <c r="NZD30" s="15"/>
      <c r="NZE30" s="32"/>
      <c r="NZF30" s="32"/>
      <c r="NZG30" s="33"/>
      <c r="NZH30" s="33"/>
      <c r="NZI30" s="32"/>
      <c r="NZJ30" s="34"/>
      <c r="NZK30" s="35"/>
      <c r="NZL30" s="36"/>
      <c r="NZM30" s="35"/>
      <c r="NZN30" s="33"/>
      <c r="NZO30" s="33"/>
      <c r="NZP30" s="33"/>
      <c r="NZQ30" s="33"/>
      <c r="NZR30" s="33"/>
      <c r="NZS30" s="33"/>
      <c r="NZT30" s="32"/>
      <c r="NZU30" s="37"/>
      <c r="NZV30" s="33"/>
      <c r="NZW30" s="33"/>
      <c r="NZX30" s="15"/>
      <c r="NZY30" s="15"/>
      <c r="NZZ30" s="32"/>
      <c r="OAA30" s="32"/>
      <c r="OAB30" s="33"/>
      <c r="OAC30" s="33"/>
      <c r="OAD30" s="32"/>
      <c r="OAE30" s="34"/>
      <c r="OAF30" s="35"/>
      <c r="OAG30" s="36"/>
      <c r="OAH30" s="35"/>
      <c r="OAI30" s="33"/>
      <c r="OAJ30" s="33"/>
      <c r="OAK30" s="33"/>
      <c r="OAL30" s="33"/>
      <c r="OAM30" s="33"/>
      <c r="OAN30" s="33"/>
      <c r="OAO30" s="32"/>
      <c r="OAP30" s="37"/>
      <c r="OAQ30" s="33"/>
      <c r="OAR30" s="33"/>
      <c r="OAS30" s="15"/>
      <c r="OAT30" s="15"/>
      <c r="OAU30" s="32"/>
      <c r="OAV30" s="32"/>
      <c r="OAW30" s="33"/>
      <c r="OAX30" s="33"/>
      <c r="OAY30" s="32"/>
      <c r="OAZ30" s="34"/>
      <c r="OBA30" s="35"/>
      <c r="OBB30" s="36"/>
      <c r="OBC30" s="35"/>
      <c r="OBD30" s="33"/>
      <c r="OBE30" s="33"/>
      <c r="OBF30" s="33"/>
      <c r="OBG30" s="33"/>
      <c r="OBH30" s="33"/>
      <c r="OBI30" s="33"/>
      <c r="OBJ30" s="32"/>
      <c r="OBK30" s="37"/>
      <c r="OBL30" s="33"/>
      <c r="OBM30" s="33"/>
      <c r="OBN30" s="15"/>
      <c r="OBO30" s="15"/>
      <c r="OBP30" s="32"/>
      <c r="OBQ30" s="32"/>
      <c r="OBR30" s="33"/>
      <c r="OBS30" s="33"/>
      <c r="OBT30" s="32"/>
      <c r="OBU30" s="34"/>
      <c r="OBV30" s="35"/>
      <c r="OBW30" s="36"/>
      <c r="OBX30" s="35"/>
      <c r="OBY30" s="33"/>
      <c r="OBZ30" s="33"/>
      <c r="OCA30" s="33"/>
      <c r="OCB30" s="33"/>
      <c r="OCC30" s="33"/>
      <c r="OCD30" s="33"/>
      <c r="OCE30" s="32"/>
      <c r="OCF30" s="37"/>
      <c r="OCG30" s="33"/>
      <c r="OCH30" s="33"/>
      <c r="OCI30" s="15"/>
      <c r="OCJ30" s="15"/>
      <c r="OCK30" s="32"/>
      <c r="OCL30" s="32"/>
      <c r="OCM30" s="33"/>
      <c r="OCN30" s="33"/>
      <c r="OCO30" s="32"/>
      <c r="OCP30" s="34"/>
      <c r="OCQ30" s="35"/>
      <c r="OCR30" s="36"/>
      <c r="OCS30" s="35"/>
      <c r="OCT30" s="33"/>
      <c r="OCU30" s="33"/>
      <c r="OCV30" s="33"/>
      <c r="OCW30" s="33"/>
      <c r="OCX30" s="33"/>
      <c r="OCY30" s="33"/>
      <c r="OCZ30" s="32"/>
      <c r="ODA30" s="37"/>
      <c r="ODB30" s="33"/>
      <c r="ODC30" s="33"/>
      <c r="ODD30" s="15"/>
      <c r="ODE30" s="15"/>
      <c r="ODF30" s="32"/>
      <c r="ODG30" s="32"/>
      <c r="ODH30" s="33"/>
      <c r="ODI30" s="33"/>
      <c r="ODJ30" s="32"/>
      <c r="ODK30" s="34"/>
      <c r="ODL30" s="35"/>
      <c r="ODM30" s="36"/>
      <c r="ODN30" s="35"/>
      <c r="ODO30" s="33"/>
      <c r="ODP30" s="33"/>
      <c r="ODQ30" s="33"/>
      <c r="ODR30" s="33"/>
      <c r="ODS30" s="33"/>
      <c r="ODT30" s="33"/>
      <c r="ODU30" s="32"/>
      <c r="ODV30" s="37"/>
      <c r="ODW30" s="33"/>
      <c r="ODX30" s="33"/>
      <c r="ODY30" s="15"/>
      <c r="ODZ30" s="15"/>
      <c r="OEA30" s="32"/>
      <c r="OEB30" s="32"/>
      <c r="OEC30" s="33"/>
      <c r="OED30" s="33"/>
      <c r="OEE30" s="32"/>
      <c r="OEF30" s="34"/>
      <c r="OEG30" s="35"/>
      <c r="OEH30" s="36"/>
      <c r="OEI30" s="35"/>
      <c r="OEJ30" s="33"/>
      <c r="OEK30" s="33"/>
      <c r="OEL30" s="33"/>
      <c r="OEM30" s="33"/>
      <c r="OEN30" s="33"/>
      <c r="OEO30" s="33"/>
      <c r="OEP30" s="32"/>
      <c r="OEQ30" s="37"/>
      <c r="OER30" s="33"/>
      <c r="OES30" s="33"/>
      <c r="OET30" s="15"/>
      <c r="OEU30" s="15"/>
      <c r="OEV30" s="32"/>
      <c r="OEW30" s="32"/>
      <c r="OEX30" s="33"/>
      <c r="OEY30" s="33"/>
      <c r="OEZ30" s="32"/>
      <c r="OFA30" s="34"/>
      <c r="OFB30" s="35"/>
      <c r="OFC30" s="36"/>
      <c r="OFD30" s="35"/>
      <c r="OFE30" s="33"/>
      <c r="OFF30" s="33"/>
      <c r="OFG30" s="33"/>
      <c r="OFH30" s="33"/>
      <c r="OFI30" s="33"/>
      <c r="OFJ30" s="33"/>
      <c r="OFK30" s="32"/>
      <c r="OFL30" s="37"/>
      <c r="OFM30" s="33"/>
      <c r="OFN30" s="33"/>
      <c r="OFO30" s="15"/>
      <c r="OFP30" s="15"/>
      <c r="OFQ30" s="32"/>
      <c r="OFR30" s="32"/>
      <c r="OFS30" s="33"/>
      <c r="OFT30" s="33"/>
      <c r="OFU30" s="32"/>
      <c r="OFV30" s="34"/>
      <c r="OFW30" s="35"/>
      <c r="OFX30" s="36"/>
      <c r="OFY30" s="35"/>
      <c r="OFZ30" s="33"/>
      <c r="OGA30" s="33"/>
      <c r="OGB30" s="33"/>
      <c r="OGC30" s="33"/>
      <c r="OGD30" s="33"/>
      <c r="OGE30" s="33"/>
      <c r="OGF30" s="32"/>
      <c r="OGG30" s="37"/>
      <c r="OGH30" s="33"/>
      <c r="OGI30" s="33"/>
      <c r="OGJ30" s="15"/>
      <c r="OGK30" s="15"/>
      <c r="OGL30" s="32"/>
      <c r="OGM30" s="32"/>
      <c r="OGN30" s="33"/>
      <c r="OGO30" s="33"/>
      <c r="OGP30" s="32"/>
      <c r="OGQ30" s="34"/>
      <c r="OGR30" s="35"/>
      <c r="OGS30" s="36"/>
      <c r="OGT30" s="35"/>
      <c r="OGU30" s="33"/>
      <c r="OGV30" s="33"/>
      <c r="OGW30" s="33"/>
      <c r="OGX30" s="33"/>
      <c r="OGY30" s="33"/>
      <c r="OGZ30" s="33"/>
      <c r="OHA30" s="32"/>
      <c r="OHB30" s="37"/>
      <c r="OHC30" s="33"/>
      <c r="OHD30" s="33"/>
      <c r="OHE30" s="15"/>
      <c r="OHF30" s="15"/>
      <c r="OHG30" s="32"/>
      <c r="OHH30" s="32"/>
      <c r="OHI30" s="33"/>
      <c r="OHJ30" s="33"/>
      <c r="OHK30" s="32"/>
      <c r="OHL30" s="34"/>
      <c r="OHM30" s="35"/>
      <c r="OHN30" s="36"/>
      <c r="OHO30" s="35"/>
      <c r="OHP30" s="33"/>
      <c r="OHQ30" s="33"/>
      <c r="OHR30" s="33"/>
      <c r="OHS30" s="33"/>
      <c r="OHT30" s="33"/>
      <c r="OHU30" s="33"/>
      <c r="OHV30" s="32"/>
      <c r="OHW30" s="37"/>
      <c r="OHX30" s="33"/>
      <c r="OHY30" s="33"/>
      <c r="OHZ30" s="15"/>
      <c r="OIA30" s="15"/>
      <c r="OIB30" s="32"/>
      <c r="OIC30" s="32"/>
      <c r="OID30" s="33"/>
      <c r="OIE30" s="33"/>
      <c r="OIF30" s="32"/>
      <c r="OIG30" s="34"/>
      <c r="OIH30" s="35"/>
      <c r="OII30" s="36"/>
      <c r="OIJ30" s="35"/>
      <c r="OIK30" s="33"/>
      <c r="OIL30" s="33"/>
      <c r="OIM30" s="33"/>
      <c r="OIN30" s="33"/>
      <c r="OIO30" s="33"/>
      <c r="OIP30" s="33"/>
      <c r="OIQ30" s="32"/>
      <c r="OIR30" s="37"/>
      <c r="OIS30" s="33"/>
      <c r="OIT30" s="33"/>
      <c r="OIU30" s="15"/>
      <c r="OIV30" s="15"/>
      <c r="OIW30" s="32"/>
      <c r="OIX30" s="32"/>
      <c r="OIY30" s="33"/>
      <c r="OIZ30" s="33"/>
      <c r="OJA30" s="32"/>
      <c r="OJB30" s="34"/>
      <c r="OJC30" s="35"/>
      <c r="OJD30" s="36"/>
      <c r="OJE30" s="35"/>
      <c r="OJF30" s="33"/>
      <c r="OJG30" s="33"/>
      <c r="OJH30" s="33"/>
      <c r="OJI30" s="33"/>
      <c r="OJJ30" s="33"/>
      <c r="OJK30" s="33"/>
      <c r="OJL30" s="32"/>
      <c r="OJM30" s="37"/>
      <c r="OJN30" s="33"/>
      <c r="OJO30" s="33"/>
      <c r="OJP30" s="15"/>
      <c r="OJQ30" s="15"/>
      <c r="OJR30" s="32"/>
      <c r="OJS30" s="32"/>
      <c r="OJT30" s="33"/>
      <c r="OJU30" s="33"/>
      <c r="OJV30" s="32"/>
      <c r="OJW30" s="34"/>
      <c r="OJX30" s="35"/>
      <c r="OJY30" s="36"/>
      <c r="OJZ30" s="35"/>
      <c r="OKA30" s="33"/>
      <c r="OKB30" s="33"/>
      <c r="OKC30" s="33"/>
      <c r="OKD30" s="33"/>
      <c r="OKE30" s="33"/>
      <c r="OKF30" s="33"/>
      <c r="OKG30" s="32"/>
      <c r="OKH30" s="37"/>
      <c r="OKI30" s="33"/>
      <c r="OKJ30" s="33"/>
      <c r="OKK30" s="15"/>
      <c r="OKL30" s="15"/>
      <c r="OKM30" s="32"/>
      <c r="OKN30" s="32"/>
      <c r="OKO30" s="33"/>
      <c r="OKP30" s="33"/>
      <c r="OKQ30" s="32"/>
      <c r="OKR30" s="34"/>
      <c r="OKS30" s="35"/>
      <c r="OKT30" s="36"/>
      <c r="OKU30" s="35"/>
      <c r="OKV30" s="33"/>
      <c r="OKW30" s="33"/>
      <c r="OKX30" s="33"/>
      <c r="OKY30" s="33"/>
      <c r="OKZ30" s="33"/>
      <c r="OLA30" s="33"/>
      <c r="OLB30" s="32"/>
      <c r="OLC30" s="37"/>
      <c r="OLD30" s="33"/>
      <c r="OLE30" s="33"/>
      <c r="OLF30" s="15"/>
      <c r="OLG30" s="15"/>
      <c r="OLH30" s="32"/>
      <c r="OLI30" s="32"/>
      <c r="OLJ30" s="33"/>
      <c r="OLK30" s="33"/>
      <c r="OLL30" s="32"/>
      <c r="OLM30" s="34"/>
      <c r="OLN30" s="35"/>
      <c r="OLO30" s="36"/>
      <c r="OLP30" s="35"/>
      <c r="OLQ30" s="33"/>
      <c r="OLR30" s="33"/>
      <c r="OLS30" s="33"/>
      <c r="OLT30" s="33"/>
      <c r="OLU30" s="33"/>
      <c r="OLV30" s="33"/>
      <c r="OLW30" s="32"/>
      <c r="OLX30" s="37"/>
      <c r="OLY30" s="33"/>
      <c r="OLZ30" s="33"/>
      <c r="OMA30" s="15"/>
      <c r="OMB30" s="15"/>
      <c r="OMC30" s="32"/>
      <c r="OMD30" s="32"/>
      <c r="OME30" s="33"/>
      <c r="OMF30" s="33"/>
      <c r="OMG30" s="32"/>
      <c r="OMH30" s="34"/>
      <c r="OMI30" s="35"/>
      <c r="OMJ30" s="36"/>
      <c r="OMK30" s="35"/>
      <c r="OML30" s="33"/>
      <c r="OMM30" s="33"/>
      <c r="OMN30" s="33"/>
      <c r="OMO30" s="33"/>
      <c r="OMP30" s="33"/>
      <c r="OMQ30" s="33"/>
      <c r="OMR30" s="32"/>
      <c r="OMS30" s="37"/>
      <c r="OMT30" s="33"/>
      <c r="OMU30" s="33"/>
      <c r="OMV30" s="15"/>
      <c r="OMW30" s="15"/>
      <c r="OMX30" s="32"/>
      <c r="OMY30" s="32"/>
      <c r="OMZ30" s="33"/>
      <c r="ONA30" s="33"/>
      <c r="ONB30" s="32"/>
      <c r="ONC30" s="34"/>
      <c r="OND30" s="35"/>
      <c r="ONE30" s="36"/>
      <c r="ONF30" s="35"/>
      <c r="ONG30" s="33"/>
      <c r="ONH30" s="33"/>
      <c r="ONI30" s="33"/>
      <c r="ONJ30" s="33"/>
      <c r="ONK30" s="33"/>
      <c r="ONL30" s="33"/>
      <c r="ONM30" s="32"/>
      <c r="ONN30" s="37"/>
      <c r="ONO30" s="33"/>
      <c r="ONP30" s="33"/>
      <c r="ONQ30" s="15"/>
      <c r="ONR30" s="15"/>
      <c r="ONS30" s="32"/>
      <c r="ONT30" s="32"/>
      <c r="ONU30" s="33"/>
      <c r="ONV30" s="33"/>
      <c r="ONW30" s="32"/>
      <c r="ONX30" s="34"/>
      <c r="ONY30" s="35"/>
      <c r="ONZ30" s="36"/>
      <c r="OOA30" s="35"/>
      <c r="OOB30" s="33"/>
      <c r="OOC30" s="33"/>
      <c r="OOD30" s="33"/>
      <c r="OOE30" s="33"/>
      <c r="OOF30" s="33"/>
      <c r="OOG30" s="33"/>
      <c r="OOH30" s="32"/>
      <c r="OOI30" s="37"/>
      <c r="OOJ30" s="33"/>
      <c r="OOK30" s="33"/>
      <c r="OOL30" s="15"/>
      <c r="OOM30" s="15"/>
      <c r="OON30" s="32"/>
      <c r="OOO30" s="32"/>
      <c r="OOP30" s="33"/>
      <c r="OOQ30" s="33"/>
      <c r="OOR30" s="32"/>
      <c r="OOS30" s="34"/>
      <c r="OOT30" s="35"/>
      <c r="OOU30" s="36"/>
      <c r="OOV30" s="35"/>
      <c r="OOW30" s="33"/>
      <c r="OOX30" s="33"/>
      <c r="OOY30" s="33"/>
      <c r="OOZ30" s="33"/>
      <c r="OPA30" s="33"/>
      <c r="OPB30" s="33"/>
      <c r="OPC30" s="32"/>
      <c r="OPD30" s="37"/>
      <c r="OPE30" s="33"/>
      <c r="OPF30" s="33"/>
      <c r="OPG30" s="15"/>
      <c r="OPH30" s="15"/>
      <c r="OPI30" s="32"/>
      <c r="OPJ30" s="32"/>
      <c r="OPK30" s="33"/>
      <c r="OPL30" s="33"/>
      <c r="OPM30" s="32"/>
      <c r="OPN30" s="34"/>
      <c r="OPO30" s="35"/>
      <c r="OPP30" s="36"/>
      <c r="OPQ30" s="35"/>
      <c r="OPR30" s="33"/>
      <c r="OPS30" s="33"/>
      <c r="OPT30" s="33"/>
      <c r="OPU30" s="33"/>
      <c r="OPV30" s="33"/>
      <c r="OPW30" s="33"/>
      <c r="OPX30" s="32"/>
      <c r="OPY30" s="37"/>
      <c r="OPZ30" s="33"/>
      <c r="OQA30" s="33"/>
      <c r="OQB30" s="15"/>
      <c r="OQC30" s="15"/>
      <c r="OQD30" s="32"/>
      <c r="OQE30" s="32"/>
      <c r="OQF30" s="33"/>
      <c r="OQG30" s="33"/>
      <c r="OQH30" s="32"/>
      <c r="OQI30" s="34"/>
      <c r="OQJ30" s="35"/>
      <c r="OQK30" s="36"/>
      <c r="OQL30" s="35"/>
      <c r="OQM30" s="33"/>
      <c r="OQN30" s="33"/>
      <c r="OQO30" s="33"/>
      <c r="OQP30" s="33"/>
      <c r="OQQ30" s="33"/>
      <c r="OQR30" s="33"/>
      <c r="OQS30" s="32"/>
      <c r="OQT30" s="37"/>
      <c r="OQU30" s="33"/>
      <c r="OQV30" s="33"/>
      <c r="OQW30" s="15"/>
      <c r="OQX30" s="15"/>
      <c r="OQY30" s="32"/>
      <c r="OQZ30" s="32"/>
      <c r="ORA30" s="33"/>
      <c r="ORB30" s="33"/>
      <c r="ORC30" s="32"/>
      <c r="ORD30" s="34"/>
      <c r="ORE30" s="35"/>
      <c r="ORF30" s="36"/>
      <c r="ORG30" s="35"/>
      <c r="ORH30" s="33"/>
      <c r="ORI30" s="33"/>
      <c r="ORJ30" s="33"/>
      <c r="ORK30" s="33"/>
      <c r="ORL30" s="33"/>
      <c r="ORM30" s="33"/>
      <c r="ORN30" s="32"/>
      <c r="ORO30" s="37"/>
      <c r="ORP30" s="33"/>
      <c r="ORQ30" s="33"/>
      <c r="ORR30" s="15"/>
      <c r="ORS30" s="15"/>
      <c r="ORT30" s="32"/>
      <c r="ORU30" s="32"/>
      <c r="ORV30" s="33"/>
      <c r="ORW30" s="33"/>
      <c r="ORX30" s="32"/>
      <c r="ORY30" s="34"/>
      <c r="ORZ30" s="35"/>
      <c r="OSA30" s="36"/>
      <c r="OSB30" s="35"/>
      <c r="OSC30" s="33"/>
      <c r="OSD30" s="33"/>
      <c r="OSE30" s="33"/>
      <c r="OSF30" s="33"/>
      <c r="OSG30" s="33"/>
      <c r="OSH30" s="33"/>
      <c r="OSI30" s="32"/>
      <c r="OSJ30" s="37"/>
      <c r="OSK30" s="33"/>
      <c r="OSL30" s="33"/>
      <c r="OSM30" s="15"/>
      <c r="OSN30" s="15"/>
      <c r="OSO30" s="32"/>
      <c r="OSP30" s="32"/>
      <c r="OSQ30" s="33"/>
      <c r="OSR30" s="33"/>
      <c r="OSS30" s="32"/>
      <c r="OST30" s="34"/>
      <c r="OSU30" s="35"/>
      <c r="OSV30" s="36"/>
      <c r="OSW30" s="35"/>
      <c r="OSX30" s="33"/>
      <c r="OSY30" s="33"/>
      <c r="OSZ30" s="33"/>
      <c r="OTA30" s="33"/>
      <c r="OTB30" s="33"/>
      <c r="OTC30" s="33"/>
      <c r="OTD30" s="32"/>
      <c r="OTE30" s="37"/>
      <c r="OTF30" s="33"/>
      <c r="OTG30" s="33"/>
      <c r="OTH30" s="15"/>
      <c r="OTI30" s="15"/>
      <c r="OTJ30" s="32"/>
      <c r="OTK30" s="32"/>
      <c r="OTL30" s="33"/>
      <c r="OTM30" s="33"/>
      <c r="OTN30" s="32"/>
      <c r="OTO30" s="34"/>
      <c r="OTP30" s="35"/>
      <c r="OTQ30" s="36"/>
      <c r="OTR30" s="35"/>
      <c r="OTS30" s="33"/>
      <c r="OTT30" s="33"/>
      <c r="OTU30" s="33"/>
      <c r="OTV30" s="33"/>
      <c r="OTW30" s="33"/>
      <c r="OTX30" s="33"/>
      <c r="OTY30" s="32"/>
      <c r="OTZ30" s="37"/>
      <c r="OUA30" s="33"/>
      <c r="OUB30" s="33"/>
      <c r="OUC30" s="15"/>
      <c r="OUD30" s="15"/>
      <c r="OUE30" s="32"/>
      <c r="OUF30" s="32"/>
      <c r="OUG30" s="33"/>
      <c r="OUH30" s="33"/>
      <c r="OUI30" s="32"/>
      <c r="OUJ30" s="34"/>
      <c r="OUK30" s="35"/>
      <c r="OUL30" s="36"/>
      <c r="OUM30" s="35"/>
      <c r="OUN30" s="33"/>
      <c r="OUO30" s="33"/>
      <c r="OUP30" s="33"/>
      <c r="OUQ30" s="33"/>
      <c r="OUR30" s="33"/>
      <c r="OUS30" s="33"/>
      <c r="OUT30" s="32"/>
      <c r="OUU30" s="37"/>
      <c r="OUV30" s="33"/>
      <c r="OUW30" s="33"/>
      <c r="OUX30" s="15"/>
      <c r="OUY30" s="15"/>
      <c r="OUZ30" s="32"/>
      <c r="OVA30" s="32"/>
      <c r="OVB30" s="33"/>
      <c r="OVC30" s="33"/>
      <c r="OVD30" s="32"/>
      <c r="OVE30" s="34"/>
      <c r="OVF30" s="35"/>
      <c r="OVG30" s="36"/>
      <c r="OVH30" s="35"/>
      <c r="OVI30" s="33"/>
      <c r="OVJ30" s="33"/>
      <c r="OVK30" s="33"/>
      <c r="OVL30" s="33"/>
      <c r="OVM30" s="33"/>
      <c r="OVN30" s="33"/>
      <c r="OVO30" s="32"/>
      <c r="OVP30" s="37"/>
      <c r="OVQ30" s="33"/>
      <c r="OVR30" s="33"/>
      <c r="OVS30" s="15"/>
      <c r="OVT30" s="15"/>
      <c r="OVU30" s="32"/>
      <c r="OVV30" s="32"/>
      <c r="OVW30" s="33"/>
      <c r="OVX30" s="33"/>
      <c r="OVY30" s="32"/>
      <c r="OVZ30" s="34"/>
      <c r="OWA30" s="35"/>
      <c r="OWB30" s="36"/>
      <c r="OWC30" s="35"/>
      <c r="OWD30" s="33"/>
      <c r="OWE30" s="33"/>
      <c r="OWF30" s="33"/>
      <c r="OWG30" s="33"/>
      <c r="OWH30" s="33"/>
      <c r="OWI30" s="33"/>
      <c r="OWJ30" s="32"/>
      <c r="OWK30" s="37"/>
      <c r="OWL30" s="33"/>
      <c r="OWM30" s="33"/>
      <c r="OWN30" s="15"/>
      <c r="OWO30" s="15"/>
      <c r="OWP30" s="32"/>
      <c r="OWQ30" s="32"/>
      <c r="OWR30" s="33"/>
      <c r="OWS30" s="33"/>
      <c r="OWT30" s="32"/>
      <c r="OWU30" s="34"/>
      <c r="OWV30" s="35"/>
      <c r="OWW30" s="36"/>
      <c r="OWX30" s="35"/>
      <c r="OWY30" s="33"/>
      <c r="OWZ30" s="33"/>
      <c r="OXA30" s="33"/>
      <c r="OXB30" s="33"/>
      <c r="OXC30" s="33"/>
      <c r="OXD30" s="33"/>
      <c r="OXE30" s="32"/>
      <c r="OXF30" s="37"/>
      <c r="OXG30" s="33"/>
      <c r="OXH30" s="33"/>
      <c r="OXI30" s="15"/>
      <c r="OXJ30" s="15"/>
      <c r="OXK30" s="32"/>
      <c r="OXL30" s="32"/>
      <c r="OXM30" s="33"/>
      <c r="OXN30" s="33"/>
      <c r="OXO30" s="32"/>
      <c r="OXP30" s="34"/>
      <c r="OXQ30" s="35"/>
      <c r="OXR30" s="36"/>
      <c r="OXS30" s="35"/>
      <c r="OXT30" s="33"/>
      <c r="OXU30" s="33"/>
      <c r="OXV30" s="33"/>
      <c r="OXW30" s="33"/>
      <c r="OXX30" s="33"/>
      <c r="OXY30" s="33"/>
      <c r="OXZ30" s="32"/>
      <c r="OYA30" s="37"/>
      <c r="OYB30" s="33"/>
      <c r="OYC30" s="33"/>
      <c r="OYD30" s="15"/>
      <c r="OYE30" s="15"/>
      <c r="OYF30" s="32"/>
      <c r="OYG30" s="32"/>
      <c r="OYH30" s="33"/>
      <c r="OYI30" s="33"/>
      <c r="OYJ30" s="32"/>
      <c r="OYK30" s="34"/>
      <c r="OYL30" s="35"/>
      <c r="OYM30" s="36"/>
      <c r="OYN30" s="35"/>
      <c r="OYO30" s="33"/>
      <c r="OYP30" s="33"/>
      <c r="OYQ30" s="33"/>
      <c r="OYR30" s="33"/>
      <c r="OYS30" s="33"/>
      <c r="OYT30" s="33"/>
      <c r="OYU30" s="32"/>
      <c r="OYV30" s="37"/>
      <c r="OYW30" s="33"/>
      <c r="OYX30" s="33"/>
      <c r="OYY30" s="15"/>
      <c r="OYZ30" s="15"/>
      <c r="OZA30" s="32"/>
      <c r="OZB30" s="32"/>
      <c r="OZC30" s="33"/>
      <c r="OZD30" s="33"/>
      <c r="OZE30" s="32"/>
      <c r="OZF30" s="34"/>
      <c r="OZG30" s="35"/>
      <c r="OZH30" s="36"/>
      <c r="OZI30" s="35"/>
      <c r="OZJ30" s="33"/>
      <c r="OZK30" s="33"/>
      <c r="OZL30" s="33"/>
      <c r="OZM30" s="33"/>
      <c r="OZN30" s="33"/>
      <c r="OZO30" s="33"/>
      <c r="OZP30" s="32"/>
      <c r="OZQ30" s="37"/>
      <c r="OZR30" s="33"/>
      <c r="OZS30" s="33"/>
      <c r="OZT30" s="15"/>
      <c r="OZU30" s="15"/>
      <c r="OZV30" s="32"/>
      <c r="OZW30" s="32"/>
      <c r="OZX30" s="33"/>
      <c r="OZY30" s="33"/>
      <c r="OZZ30" s="32"/>
      <c r="PAA30" s="34"/>
      <c r="PAB30" s="35"/>
      <c r="PAC30" s="36"/>
      <c r="PAD30" s="35"/>
      <c r="PAE30" s="33"/>
      <c r="PAF30" s="33"/>
      <c r="PAG30" s="33"/>
      <c r="PAH30" s="33"/>
      <c r="PAI30" s="33"/>
      <c r="PAJ30" s="33"/>
      <c r="PAK30" s="32"/>
      <c r="PAL30" s="37"/>
      <c r="PAM30" s="33"/>
      <c r="PAN30" s="33"/>
      <c r="PAO30" s="15"/>
      <c r="PAP30" s="15"/>
      <c r="PAQ30" s="32"/>
      <c r="PAR30" s="32"/>
      <c r="PAS30" s="33"/>
      <c r="PAT30" s="33"/>
      <c r="PAU30" s="32"/>
      <c r="PAV30" s="34"/>
      <c r="PAW30" s="35"/>
      <c r="PAX30" s="36"/>
      <c r="PAY30" s="35"/>
      <c r="PAZ30" s="33"/>
      <c r="PBA30" s="33"/>
      <c r="PBB30" s="33"/>
      <c r="PBC30" s="33"/>
      <c r="PBD30" s="33"/>
      <c r="PBE30" s="33"/>
      <c r="PBF30" s="32"/>
      <c r="PBG30" s="37"/>
      <c r="PBH30" s="33"/>
      <c r="PBI30" s="33"/>
      <c r="PBJ30" s="15"/>
      <c r="PBK30" s="15"/>
      <c r="PBL30" s="32"/>
      <c r="PBM30" s="32"/>
      <c r="PBN30" s="33"/>
      <c r="PBO30" s="33"/>
      <c r="PBP30" s="32"/>
      <c r="PBQ30" s="34"/>
      <c r="PBR30" s="35"/>
      <c r="PBS30" s="36"/>
      <c r="PBT30" s="35"/>
      <c r="PBU30" s="33"/>
      <c r="PBV30" s="33"/>
      <c r="PBW30" s="33"/>
      <c r="PBX30" s="33"/>
      <c r="PBY30" s="33"/>
      <c r="PBZ30" s="33"/>
      <c r="PCA30" s="32"/>
      <c r="PCB30" s="37"/>
      <c r="PCC30" s="33"/>
      <c r="PCD30" s="33"/>
      <c r="PCE30" s="15"/>
      <c r="PCF30" s="15"/>
      <c r="PCG30" s="32"/>
      <c r="PCH30" s="32"/>
      <c r="PCI30" s="33"/>
      <c r="PCJ30" s="33"/>
      <c r="PCK30" s="32"/>
      <c r="PCL30" s="34"/>
      <c r="PCM30" s="35"/>
      <c r="PCN30" s="36"/>
      <c r="PCO30" s="35"/>
      <c r="PCP30" s="33"/>
      <c r="PCQ30" s="33"/>
      <c r="PCR30" s="33"/>
      <c r="PCS30" s="33"/>
      <c r="PCT30" s="33"/>
      <c r="PCU30" s="33"/>
      <c r="PCV30" s="32"/>
      <c r="PCW30" s="37"/>
      <c r="PCX30" s="33"/>
      <c r="PCY30" s="33"/>
      <c r="PCZ30" s="15"/>
      <c r="PDA30" s="15"/>
      <c r="PDB30" s="32"/>
      <c r="PDC30" s="32"/>
      <c r="PDD30" s="33"/>
      <c r="PDE30" s="33"/>
      <c r="PDF30" s="32"/>
      <c r="PDG30" s="34"/>
      <c r="PDH30" s="35"/>
      <c r="PDI30" s="36"/>
      <c r="PDJ30" s="35"/>
      <c r="PDK30" s="33"/>
      <c r="PDL30" s="33"/>
      <c r="PDM30" s="33"/>
      <c r="PDN30" s="33"/>
      <c r="PDO30" s="33"/>
      <c r="PDP30" s="33"/>
      <c r="PDQ30" s="32"/>
      <c r="PDR30" s="37"/>
      <c r="PDS30" s="33"/>
      <c r="PDT30" s="33"/>
      <c r="PDU30" s="15"/>
      <c r="PDV30" s="15"/>
      <c r="PDW30" s="32"/>
      <c r="PDX30" s="32"/>
      <c r="PDY30" s="33"/>
      <c r="PDZ30" s="33"/>
      <c r="PEA30" s="32"/>
      <c r="PEB30" s="34"/>
      <c r="PEC30" s="35"/>
      <c r="PED30" s="36"/>
      <c r="PEE30" s="35"/>
      <c r="PEF30" s="33"/>
      <c r="PEG30" s="33"/>
      <c r="PEH30" s="33"/>
      <c r="PEI30" s="33"/>
      <c r="PEJ30" s="33"/>
      <c r="PEK30" s="33"/>
      <c r="PEL30" s="32"/>
      <c r="PEM30" s="37"/>
      <c r="PEN30" s="33"/>
      <c r="PEO30" s="33"/>
      <c r="PEP30" s="15"/>
      <c r="PEQ30" s="15"/>
      <c r="PER30" s="32"/>
      <c r="PES30" s="32"/>
      <c r="PET30" s="33"/>
      <c r="PEU30" s="33"/>
      <c r="PEV30" s="32"/>
      <c r="PEW30" s="34"/>
      <c r="PEX30" s="35"/>
      <c r="PEY30" s="36"/>
      <c r="PEZ30" s="35"/>
      <c r="PFA30" s="33"/>
      <c r="PFB30" s="33"/>
      <c r="PFC30" s="33"/>
      <c r="PFD30" s="33"/>
      <c r="PFE30" s="33"/>
      <c r="PFF30" s="33"/>
      <c r="PFG30" s="32"/>
      <c r="PFH30" s="37"/>
      <c r="PFI30" s="33"/>
      <c r="PFJ30" s="33"/>
      <c r="PFK30" s="15"/>
      <c r="PFL30" s="15"/>
      <c r="PFM30" s="32"/>
      <c r="PFN30" s="32"/>
      <c r="PFO30" s="33"/>
      <c r="PFP30" s="33"/>
      <c r="PFQ30" s="32"/>
      <c r="PFR30" s="34"/>
      <c r="PFS30" s="35"/>
      <c r="PFT30" s="36"/>
      <c r="PFU30" s="35"/>
      <c r="PFV30" s="33"/>
      <c r="PFW30" s="33"/>
      <c r="PFX30" s="33"/>
      <c r="PFY30" s="33"/>
      <c r="PFZ30" s="33"/>
      <c r="PGA30" s="33"/>
      <c r="PGB30" s="32"/>
      <c r="PGC30" s="37"/>
      <c r="PGD30" s="33"/>
      <c r="PGE30" s="33"/>
      <c r="PGF30" s="15"/>
      <c r="PGG30" s="15"/>
      <c r="PGH30" s="32"/>
      <c r="PGI30" s="32"/>
      <c r="PGJ30" s="33"/>
      <c r="PGK30" s="33"/>
      <c r="PGL30" s="32"/>
      <c r="PGM30" s="34"/>
      <c r="PGN30" s="35"/>
      <c r="PGO30" s="36"/>
      <c r="PGP30" s="35"/>
      <c r="PGQ30" s="33"/>
      <c r="PGR30" s="33"/>
      <c r="PGS30" s="33"/>
      <c r="PGT30" s="33"/>
      <c r="PGU30" s="33"/>
      <c r="PGV30" s="33"/>
      <c r="PGW30" s="32"/>
      <c r="PGX30" s="37"/>
      <c r="PGY30" s="33"/>
      <c r="PGZ30" s="33"/>
      <c r="PHA30" s="15"/>
      <c r="PHB30" s="15"/>
      <c r="PHC30" s="32"/>
      <c r="PHD30" s="32"/>
      <c r="PHE30" s="33"/>
      <c r="PHF30" s="33"/>
      <c r="PHG30" s="32"/>
      <c r="PHH30" s="34"/>
      <c r="PHI30" s="35"/>
      <c r="PHJ30" s="36"/>
      <c r="PHK30" s="35"/>
      <c r="PHL30" s="33"/>
      <c r="PHM30" s="33"/>
      <c r="PHN30" s="33"/>
      <c r="PHO30" s="33"/>
      <c r="PHP30" s="33"/>
      <c r="PHQ30" s="33"/>
      <c r="PHR30" s="32"/>
      <c r="PHS30" s="37"/>
      <c r="PHT30" s="33"/>
      <c r="PHU30" s="33"/>
      <c r="PHV30" s="15"/>
      <c r="PHW30" s="15"/>
      <c r="PHX30" s="32"/>
      <c r="PHY30" s="32"/>
      <c r="PHZ30" s="33"/>
      <c r="PIA30" s="33"/>
      <c r="PIB30" s="32"/>
      <c r="PIC30" s="34"/>
      <c r="PID30" s="35"/>
      <c r="PIE30" s="36"/>
      <c r="PIF30" s="35"/>
      <c r="PIG30" s="33"/>
      <c r="PIH30" s="33"/>
      <c r="PII30" s="33"/>
      <c r="PIJ30" s="33"/>
      <c r="PIK30" s="33"/>
      <c r="PIL30" s="33"/>
      <c r="PIM30" s="32"/>
      <c r="PIN30" s="37"/>
      <c r="PIO30" s="33"/>
      <c r="PIP30" s="33"/>
      <c r="PIQ30" s="15"/>
      <c r="PIR30" s="15"/>
      <c r="PIS30" s="32"/>
      <c r="PIT30" s="32"/>
      <c r="PIU30" s="33"/>
      <c r="PIV30" s="33"/>
      <c r="PIW30" s="32"/>
      <c r="PIX30" s="34"/>
      <c r="PIY30" s="35"/>
      <c r="PIZ30" s="36"/>
      <c r="PJA30" s="35"/>
      <c r="PJB30" s="33"/>
      <c r="PJC30" s="33"/>
      <c r="PJD30" s="33"/>
      <c r="PJE30" s="33"/>
      <c r="PJF30" s="33"/>
      <c r="PJG30" s="33"/>
      <c r="PJH30" s="32"/>
      <c r="PJI30" s="37"/>
      <c r="PJJ30" s="33"/>
      <c r="PJK30" s="33"/>
      <c r="PJL30" s="15"/>
      <c r="PJM30" s="15"/>
      <c r="PJN30" s="32"/>
      <c r="PJO30" s="32"/>
      <c r="PJP30" s="33"/>
      <c r="PJQ30" s="33"/>
      <c r="PJR30" s="32"/>
      <c r="PJS30" s="34"/>
      <c r="PJT30" s="35"/>
      <c r="PJU30" s="36"/>
      <c r="PJV30" s="35"/>
      <c r="PJW30" s="33"/>
      <c r="PJX30" s="33"/>
      <c r="PJY30" s="33"/>
      <c r="PJZ30" s="33"/>
      <c r="PKA30" s="33"/>
      <c r="PKB30" s="33"/>
      <c r="PKC30" s="32"/>
      <c r="PKD30" s="37"/>
      <c r="PKE30" s="33"/>
      <c r="PKF30" s="33"/>
      <c r="PKG30" s="15"/>
      <c r="PKH30" s="15"/>
      <c r="PKI30" s="32"/>
      <c r="PKJ30" s="32"/>
      <c r="PKK30" s="33"/>
      <c r="PKL30" s="33"/>
      <c r="PKM30" s="32"/>
      <c r="PKN30" s="34"/>
      <c r="PKO30" s="35"/>
      <c r="PKP30" s="36"/>
      <c r="PKQ30" s="35"/>
      <c r="PKR30" s="33"/>
      <c r="PKS30" s="33"/>
      <c r="PKT30" s="33"/>
      <c r="PKU30" s="33"/>
      <c r="PKV30" s="33"/>
      <c r="PKW30" s="33"/>
      <c r="PKX30" s="32"/>
      <c r="PKY30" s="37"/>
      <c r="PKZ30" s="33"/>
      <c r="PLA30" s="33"/>
      <c r="PLB30" s="15"/>
      <c r="PLC30" s="15"/>
      <c r="PLD30" s="32"/>
      <c r="PLE30" s="32"/>
      <c r="PLF30" s="33"/>
      <c r="PLG30" s="33"/>
      <c r="PLH30" s="32"/>
      <c r="PLI30" s="34"/>
      <c r="PLJ30" s="35"/>
      <c r="PLK30" s="36"/>
      <c r="PLL30" s="35"/>
      <c r="PLM30" s="33"/>
      <c r="PLN30" s="33"/>
      <c r="PLO30" s="33"/>
      <c r="PLP30" s="33"/>
      <c r="PLQ30" s="33"/>
      <c r="PLR30" s="33"/>
      <c r="PLS30" s="32"/>
      <c r="PLT30" s="37"/>
      <c r="PLU30" s="33"/>
      <c r="PLV30" s="33"/>
      <c r="PLW30" s="15"/>
      <c r="PLX30" s="15"/>
      <c r="PLY30" s="32"/>
      <c r="PLZ30" s="32"/>
      <c r="PMA30" s="33"/>
      <c r="PMB30" s="33"/>
      <c r="PMC30" s="32"/>
      <c r="PMD30" s="34"/>
      <c r="PME30" s="35"/>
      <c r="PMF30" s="36"/>
      <c r="PMG30" s="35"/>
      <c r="PMH30" s="33"/>
      <c r="PMI30" s="33"/>
      <c r="PMJ30" s="33"/>
      <c r="PMK30" s="33"/>
      <c r="PML30" s="33"/>
      <c r="PMM30" s="33"/>
      <c r="PMN30" s="32"/>
      <c r="PMO30" s="37"/>
      <c r="PMP30" s="33"/>
      <c r="PMQ30" s="33"/>
      <c r="PMR30" s="15"/>
      <c r="PMS30" s="15"/>
      <c r="PMT30" s="32"/>
      <c r="PMU30" s="32"/>
      <c r="PMV30" s="33"/>
      <c r="PMW30" s="33"/>
      <c r="PMX30" s="32"/>
      <c r="PMY30" s="34"/>
      <c r="PMZ30" s="35"/>
      <c r="PNA30" s="36"/>
      <c r="PNB30" s="35"/>
      <c r="PNC30" s="33"/>
      <c r="PND30" s="33"/>
      <c r="PNE30" s="33"/>
      <c r="PNF30" s="33"/>
      <c r="PNG30" s="33"/>
      <c r="PNH30" s="33"/>
      <c r="PNI30" s="32"/>
      <c r="PNJ30" s="37"/>
      <c r="PNK30" s="33"/>
      <c r="PNL30" s="33"/>
      <c r="PNM30" s="15"/>
      <c r="PNN30" s="15"/>
      <c r="PNO30" s="32"/>
      <c r="PNP30" s="32"/>
      <c r="PNQ30" s="33"/>
      <c r="PNR30" s="33"/>
      <c r="PNS30" s="32"/>
      <c r="PNT30" s="34"/>
      <c r="PNU30" s="35"/>
      <c r="PNV30" s="36"/>
      <c r="PNW30" s="35"/>
      <c r="PNX30" s="33"/>
      <c r="PNY30" s="33"/>
      <c r="PNZ30" s="33"/>
      <c r="POA30" s="33"/>
      <c r="POB30" s="33"/>
      <c r="POC30" s="33"/>
      <c r="POD30" s="32"/>
      <c r="POE30" s="37"/>
      <c r="POF30" s="33"/>
      <c r="POG30" s="33"/>
      <c r="POH30" s="15"/>
      <c r="POI30" s="15"/>
      <c r="POJ30" s="32"/>
      <c r="POK30" s="32"/>
      <c r="POL30" s="33"/>
      <c r="POM30" s="33"/>
      <c r="PON30" s="32"/>
      <c r="POO30" s="34"/>
      <c r="POP30" s="35"/>
      <c r="POQ30" s="36"/>
      <c r="POR30" s="35"/>
      <c r="POS30" s="33"/>
      <c r="POT30" s="33"/>
      <c r="POU30" s="33"/>
      <c r="POV30" s="33"/>
      <c r="POW30" s="33"/>
      <c r="POX30" s="33"/>
      <c r="POY30" s="32"/>
      <c r="POZ30" s="37"/>
      <c r="PPA30" s="33"/>
      <c r="PPB30" s="33"/>
      <c r="PPC30" s="15"/>
      <c r="PPD30" s="15"/>
      <c r="PPE30" s="32"/>
      <c r="PPF30" s="32"/>
      <c r="PPG30" s="33"/>
      <c r="PPH30" s="33"/>
      <c r="PPI30" s="32"/>
      <c r="PPJ30" s="34"/>
      <c r="PPK30" s="35"/>
      <c r="PPL30" s="36"/>
      <c r="PPM30" s="35"/>
      <c r="PPN30" s="33"/>
      <c r="PPO30" s="33"/>
      <c r="PPP30" s="33"/>
      <c r="PPQ30" s="33"/>
      <c r="PPR30" s="33"/>
      <c r="PPS30" s="33"/>
      <c r="PPT30" s="32"/>
      <c r="PPU30" s="37"/>
      <c r="PPV30" s="33"/>
      <c r="PPW30" s="33"/>
      <c r="PPX30" s="15"/>
      <c r="PPY30" s="15"/>
      <c r="PPZ30" s="32"/>
      <c r="PQA30" s="32"/>
      <c r="PQB30" s="33"/>
      <c r="PQC30" s="33"/>
      <c r="PQD30" s="32"/>
      <c r="PQE30" s="34"/>
      <c r="PQF30" s="35"/>
      <c r="PQG30" s="36"/>
      <c r="PQH30" s="35"/>
      <c r="PQI30" s="33"/>
      <c r="PQJ30" s="33"/>
      <c r="PQK30" s="33"/>
      <c r="PQL30" s="33"/>
      <c r="PQM30" s="33"/>
      <c r="PQN30" s="33"/>
      <c r="PQO30" s="32"/>
      <c r="PQP30" s="37"/>
      <c r="PQQ30" s="33"/>
      <c r="PQR30" s="33"/>
      <c r="PQS30" s="15"/>
      <c r="PQT30" s="15"/>
      <c r="PQU30" s="32"/>
      <c r="PQV30" s="32"/>
      <c r="PQW30" s="33"/>
      <c r="PQX30" s="33"/>
      <c r="PQY30" s="32"/>
      <c r="PQZ30" s="34"/>
      <c r="PRA30" s="35"/>
      <c r="PRB30" s="36"/>
      <c r="PRC30" s="35"/>
      <c r="PRD30" s="33"/>
      <c r="PRE30" s="33"/>
      <c r="PRF30" s="33"/>
      <c r="PRG30" s="33"/>
      <c r="PRH30" s="33"/>
      <c r="PRI30" s="33"/>
      <c r="PRJ30" s="32"/>
      <c r="PRK30" s="37"/>
      <c r="PRL30" s="33"/>
      <c r="PRM30" s="33"/>
      <c r="PRN30" s="15"/>
      <c r="PRO30" s="15"/>
      <c r="PRP30" s="32"/>
      <c r="PRQ30" s="32"/>
      <c r="PRR30" s="33"/>
      <c r="PRS30" s="33"/>
      <c r="PRT30" s="32"/>
      <c r="PRU30" s="34"/>
      <c r="PRV30" s="35"/>
      <c r="PRW30" s="36"/>
      <c r="PRX30" s="35"/>
      <c r="PRY30" s="33"/>
      <c r="PRZ30" s="33"/>
      <c r="PSA30" s="33"/>
      <c r="PSB30" s="33"/>
      <c r="PSC30" s="33"/>
      <c r="PSD30" s="33"/>
      <c r="PSE30" s="32"/>
      <c r="PSF30" s="37"/>
      <c r="PSG30" s="33"/>
      <c r="PSH30" s="33"/>
      <c r="PSI30" s="15"/>
      <c r="PSJ30" s="15"/>
      <c r="PSK30" s="32"/>
      <c r="PSL30" s="32"/>
      <c r="PSM30" s="33"/>
      <c r="PSN30" s="33"/>
      <c r="PSO30" s="32"/>
      <c r="PSP30" s="34"/>
      <c r="PSQ30" s="35"/>
      <c r="PSR30" s="36"/>
      <c r="PSS30" s="35"/>
      <c r="PST30" s="33"/>
      <c r="PSU30" s="33"/>
      <c r="PSV30" s="33"/>
      <c r="PSW30" s="33"/>
      <c r="PSX30" s="33"/>
      <c r="PSY30" s="33"/>
      <c r="PSZ30" s="32"/>
      <c r="PTA30" s="37"/>
      <c r="PTB30" s="33"/>
      <c r="PTC30" s="33"/>
      <c r="PTD30" s="15"/>
      <c r="PTE30" s="15"/>
      <c r="PTF30" s="32"/>
      <c r="PTG30" s="32"/>
      <c r="PTH30" s="33"/>
      <c r="PTI30" s="33"/>
      <c r="PTJ30" s="32"/>
      <c r="PTK30" s="34"/>
      <c r="PTL30" s="35"/>
      <c r="PTM30" s="36"/>
      <c r="PTN30" s="35"/>
      <c r="PTO30" s="33"/>
      <c r="PTP30" s="33"/>
      <c r="PTQ30" s="33"/>
      <c r="PTR30" s="33"/>
      <c r="PTS30" s="33"/>
      <c r="PTT30" s="33"/>
      <c r="PTU30" s="32"/>
      <c r="PTV30" s="37"/>
      <c r="PTW30" s="33"/>
      <c r="PTX30" s="33"/>
      <c r="PTY30" s="15"/>
      <c r="PTZ30" s="15"/>
      <c r="PUA30" s="32"/>
      <c r="PUB30" s="32"/>
      <c r="PUC30" s="33"/>
      <c r="PUD30" s="33"/>
      <c r="PUE30" s="32"/>
      <c r="PUF30" s="34"/>
      <c r="PUG30" s="35"/>
      <c r="PUH30" s="36"/>
      <c r="PUI30" s="35"/>
      <c r="PUJ30" s="33"/>
      <c r="PUK30" s="33"/>
      <c r="PUL30" s="33"/>
      <c r="PUM30" s="33"/>
      <c r="PUN30" s="33"/>
      <c r="PUO30" s="33"/>
      <c r="PUP30" s="32"/>
      <c r="PUQ30" s="37"/>
      <c r="PUR30" s="33"/>
      <c r="PUS30" s="33"/>
      <c r="PUT30" s="15"/>
      <c r="PUU30" s="15"/>
      <c r="PUV30" s="32"/>
      <c r="PUW30" s="32"/>
      <c r="PUX30" s="33"/>
      <c r="PUY30" s="33"/>
      <c r="PUZ30" s="32"/>
      <c r="PVA30" s="34"/>
      <c r="PVB30" s="35"/>
      <c r="PVC30" s="36"/>
      <c r="PVD30" s="35"/>
      <c r="PVE30" s="33"/>
      <c r="PVF30" s="33"/>
      <c r="PVG30" s="33"/>
      <c r="PVH30" s="33"/>
      <c r="PVI30" s="33"/>
      <c r="PVJ30" s="33"/>
      <c r="PVK30" s="32"/>
      <c r="PVL30" s="37"/>
      <c r="PVM30" s="33"/>
      <c r="PVN30" s="33"/>
      <c r="PVO30" s="15"/>
      <c r="PVP30" s="15"/>
      <c r="PVQ30" s="32"/>
      <c r="PVR30" s="32"/>
      <c r="PVS30" s="33"/>
      <c r="PVT30" s="33"/>
      <c r="PVU30" s="32"/>
      <c r="PVV30" s="34"/>
      <c r="PVW30" s="35"/>
      <c r="PVX30" s="36"/>
      <c r="PVY30" s="35"/>
      <c r="PVZ30" s="33"/>
      <c r="PWA30" s="33"/>
      <c r="PWB30" s="33"/>
      <c r="PWC30" s="33"/>
      <c r="PWD30" s="33"/>
      <c r="PWE30" s="33"/>
      <c r="PWF30" s="32"/>
      <c r="PWG30" s="37"/>
      <c r="PWH30" s="33"/>
      <c r="PWI30" s="33"/>
      <c r="PWJ30" s="15"/>
      <c r="PWK30" s="15"/>
      <c r="PWL30" s="32"/>
      <c r="PWM30" s="32"/>
      <c r="PWN30" s="33"/>
      <c r="PWO30" s="33"/>
      <c r="PWP30" s="32"/>
      <c r="PWQ30" s="34"/>
      <c r="PWR30" s="35"/>
      <c r="PWS30" s="36"/>
      <c r="PWT30" s="35"/>
      <c r="PWU30" s="33"/>
      <c r="PWV30" s="33"/>
      <c r="PWW30" s="33"/>
      <c r="PWX30" s="33"/>
      <c r="PWY30" s="33"/>
      <c r="PWZ30" s="33"/>
      <c r="PXA30" s="32"/>
      <c r="PXB30" s="37"/>
      <c r="PXC30" s="33"/>
      <c r="PXD30" s="33"/>
      <c r="PXE30" s="15"/>
      <c r="PXF30" s="15"/>
      <c r="PXG30" s="32"/>
      <c r="PXH30" s="32"/>
      <c r="PXI30" s="33"/>
      <c r="PXJ30" s="33"/>
      <c r="PXK30" s="32"/>
      <c r="PXL30" s="34"/>
      <c r="PXM30" s="35"/>
      <c r="PXN30" s="36"/>
      <c r="PXO30" s="35"/>
      <c r="PXP30" s="33"/>
      <c r="PXQ30" s="33"/>
      <c r="PXR30" s="33"/>
      <c r="PXS30" s="33"/>
      <c r="PXT30" s="33"/>
      <c r="PXU30" s="33"/>
      <c r="PXV30" s="32"/>
      <c r="PXW30" s="37"/>
      <c r="PXX30" s="33"/>
      <c r="PXY30" s="33"/>
      <c r="PXZ30" s="15"/>
      <c r="PYA30" s="15"/>
      <c r="PYB30" s="32"/>
      <c r="PYC30" s="32"/>
      <c r="PYD30" s="33"/>
      <c r="PYE30" s="33"/>
      <c r="PYF30" s="32"/>
      <c r="PYG30" s="34"/>
      <c r="PYH30" s="35"/>
      <c r="PYI30" s="36"/>
      <c r="PYJ30" s="35"/>
      <c r="PYK30" s="33"/>
      <c r="PYL30" s="33"/>
      <c r="PYM30" s="33"/>
      <c r="PYN30" s="33"/>
      <c r="PYO30" s="33"/>
      <c r="PYP30" s="33"/>
      <c r="PYQ30" s="32"/>
      <c r="PYR30" s="37"/>
      <c r="PYS30" s="33"/>
      <c r="PYT30" s="33"/>
      <c r="PYU30" s="15"/>
      <c r="PYV30" s="15"/>
      <c r="PYW30" s="32"/>
      <c r="PYX30" s="32"/>
      <c r="PYY30" s="33"/>
      <c r="PYZ30" s="33"/>
      <c r="PZA30" s="32"/>
      <c r="PZB30" s="34"/>
      <c r="PZC30" s="35"/>
      <c r="PZD30" s="36"/>
      <c r="PZE30" s="35"/>
      <c r="PZF30" s="33"/>
      <c r="PZG30" s="33"/>
      <c r="PZH30" s="33"/>
      <c r="PZI30" s="33"/>
      <c r="PZJ30" s="33"/>
      <c r="PZK30" s="33"/>
      <c r="PZL30" s="32"/>
      <c r="PZM30" s="37"/>
      <c r="PZN30" s="33"/>
      <c r="PZO30" s="33"/>
      <c r="PZP30" s="15"/>
      <c r="PZQ30" s="15"/>
      <c r="PZR30" s="32"/>
      <c r="PZS30" s="32"/>
      <c r="PZT30" s="33"/>
      <c r="PZU30" s="33"/>
      <c r="PZV30" s="32"/>
      <c r="PZW30" s="34"/>
      <c r="PZX30" s="35"/>
      <c r="PZY30" s="36"/>
      <c r="PZZ30" s="35"/>
      <c r="QAA30" s="33"/>
      <c r="QAB30" s="33"/>
      <c r="QAC30" s="33"/>
      <c r="QAD30" s="33"/>
      <c r="QAE30" s="33"/>
      <c r="QAF30" s="33"/>
      <c r="QAG30" s="32"/>
      <c r="QAH30" s="37"/>
      <c r="QAI30" s="33"/>
      <c r="QAJ30" s="33"/>
      <c r="QAK30" s="15"/>
      <c r="QAL30" s="15"/>
      <c r="QAM30" s="32"/>
      <c r="QAN30" s="32"/>
      <c r="QAO30" s="33"/>
      <c r="QAP30" s="33"/>
      <c r="QAQ30" s="32"/>
      <c r="QAR30" s="34"/>
      <c r="QAS30" s="35"/>
      <c r="QAT30" s="36"/>
      <c r="QAU30" s="35"/>
      <c r="QAV30" s="33"/>
      <c r="QAW30" s="33"/>
      <c r="QAX30" s="33"/>
      <c r="QAY30" s="33"/>
      <c r="QAZ30" s="33"/>
      <c r="QBA30" s="33"/>
      <c r="QBB30" s="32"/>
      <c r="QBC30" s="37"/>
      <c r="QBD30" s="33"/>
      <c r="QBE30" s="33"/>
      <c r="QBF30" s="15"/>
      <c r="QBG30" s="15"/>
      <c r="QBH30" s="32"/>
      <c r="QBI30" s="32"/>
      <c r="QBJ30" s="33"/>
      <c r="QBK30" s="33"/>
      <c r="QBL30" s="32"/>
      <c r="QBM30" s="34"/>
      <c r="QBN30" s="35"/>
      <c r="QBO30" s="36"/>
      <c r="QBP30" s="35"/>
      <c r="QBQ30" s="33"/>
      <c r="QBR30" s="33"/>
      <c r="QBS30" s="33"/>
      <c r="QBT30" s="33"/>
      <c r="QBU30" s="33"/>
      <c r="QBV30" s="33"/>
      <c r="QBW30" s="32"/>
      <c r="QBX30" s="37"/>
      <c r="QBY30" s="33"/>
      <c r="QBZ30" s="33"/>
      <c r="QCA30" s="15"/>
      <c r="QCB30" s="15"/>
      <c r="QCC30" s="32"/>
      <c r="QCD30" s="32"/>
      <c r="QCE30" s="33"/>
      <c r="QCF30" s="33"/>
      <c r="QCG30" s="32"/>
      <c r="QCH30" s="34"/>
      <c r="QCI30" s="35"/>
      <c r="QCJ30" s="36"/>
      <c r="QCK30" s="35"/>
      <c r="QCL30" s="33"/>
      <c r="QCM30" s="33"/>
      <c r="QCN30" s="33"/>
      <c r="QCO30" s="33"/>
      <c r="QCP30" s="33"/>
      <c r="QCQ30" s="33"/>
      <c r="QCR30" s="32"/>
      <c r="QCS30" s="37"/>
      <c r="QCT30" s="33"/>
      <c r="QCU30" s="33"/>
      <c r="QCV30" s="15"/>
      <c r="QCW30" s="15"/>
      <c r="QCX30" s="32"/>
      <c r="QCY30" s="32"/>
      <c r="QCZ30" s="33"/>
      <c r="QDA30" s="33"/>
      <c r="QDB30" s="32"/>
      <c r="QDC30" s="34"/>
      <c r="QDD30" s="35"/>
      <c r="QDE30" s="36"/>
      <c r="QDF30" s="35"/>
      <c r="QDG30" s="33"/>
      <c r="QDH30" s="33"/>
      <c r="QDI30" s="33"/>
      <c r="QDJ30" s="33"/>
      <c r="QDK30" s="33"/>
      <c r="QDL30" s="33"/>
      <c r="QDM30" s="32"/>
      <c r="QDN30" s="37"/>
      <c r="QDO30" s="33"/>
      <c r="QDP30" s="33"/>
      <c r="QDQ30" s="15"/>
      <c r="QDR30" s="15"/>
      <c r="QDS30" s="32"/>
      <c r="QDT30" s="32"/>
      <c r="QDU30" s="33"/>
      <c r="QDV30" s="33"/>
      <c r="QDW30" s="32"/>
      <c r="QDX30" s="34"/>
      <c r="QDY30" s="35"/>
      <c r="QDZ30" s="36"/>
      <c r="QEA30" s="35"/>
      <c r="QEB30" s="33"/>
      <c r="QEC30" s="33"/>
      <c r="QED30" s="33"/>
      <c r="QEE30" s="33"/>
      <c r="QEF30" s="33"/>
      <c r="QEG30" s="33"/>
      <c r="QEH30" s="32"/>
      <c r="QEI30" s="37"/>
      <c r="QEJ30" s="33"/>
      <c r="QEK30" s="33"/>
      <c r="QEL30" s="15"/>
      <c r="QEM30" s="15"/>
      <c r="QEN30" s="32"/>
      <c r="QEO30" s="32"/>
      <c r="QEP30" s="33"/>
      <c r="QEQ30" s="33"/>
      <c r="QER30" s="32"/>
      <c r="QES30" s="34"/>
      <c r="QET30" s="35"/>
      <c r="QEU30" s="36"/>
      <c r="QEV30" s="35"/>
      <c r="QEW30" s="33"/>
      <c r="QEX30" s="33"/>
      <c r="QEY30" s="33"/>
      <c r="QEZ30" s="33"/>
      <c r="QFA30" s="33"/>
      <c r="QFB30" s="33"/>
      <c r="QFC30" s="32"/>
      <c r="QFD30" s="37"/>
      <c r="QFE30" s="33"/>
      <c r="QFF30" s="33"/>
      <c r="QFG30" s="15"/>
      <c r="QFH30" s="15"/>
      <c r="QFI30" s="32"/>
      <c r="QFJ30" s="32"/>
      <c r="QFK30" s="33"/>
      <c r="QFL30" s="33"/>
      <c r="QFM30" s="32"/>
      <c r="QFN30" s="34"/>
      <c r="QFO30" s="35"/>
      <c r="QFP30" s="36"/>
      <c r="QFQ30" s="35"/>
      <c r="QFR30" s="33"/>
      <c r="QFS30" s="33"/>
      <c r="QFT30" s="33"/>
      <c r="QFU30" s="33"/>
      <c r="QFV30" s="33"/>
      <c r="QFW30" s="33"/>
      <c r="QFX30" s="32"/>
      <c r="QFY30" s="37"/>
      <c r="QFZ30" s="33"/>
      <c r="QGA30" s="33"/>
      <c r="QGB30" s="15"/>
      <c r="QGC30" s="15"/>
      <c r="QGD30" s="32"/>
      <c r="QGE30" s="32"/>
      <c r="QGF30" s="33"/>
      <c r="QGG30" s="33"/>
      <c r="QGH30" s="32"/>
      <c r="QGI30" s="34"/>
      <c r="QGJ30" s="35"/>
      <c r="QGK30" s="36"/>
      <c r="QGL30" s="35"/>
      <c r="QGM30" s="33"/>
      <c r="QGN30" s="33"/>
      <c r="QGO30" s="33"/>
      <c r="QGP30" s="33"/>
      <c r="QGQ30" s="33"/>
      <c r="QGR30" s="33"/>
      <c r="QGS30" s="32"/>
      <c r="QGT30" s="37"/>
      <c r="QGU30" s="33"/>
      <c r="QGV30" s="33"/>
      <c r="QGW30" s="15"/>
      <c r="QGX30" s="15"/>
      <c r="QGY30" s="32"/>
      <c r="QGZ30" s="32"/>
      <c r="QHA30" s="33"/>
      <c r="QHB30" s="33"/>
      <c r="QHC30" s="32"/>
      <c r="QHD30" s="34"/>
      <c r="QHE30" s="35"/>
      <c r="QHF30" s="36"/>
      <c r="QHG30" s="35"/>
      <c r="QHH30" s="33"/>
      <c r="QHI30" s="33"/>
      <c r="QHJ30" s="33"/>
      <c r="QHK30" s="33"/>
      <c r="QHL30" s="33"/>
      <c r="QHM30" s="33"/>
      <c r="QHN30" s="32"/>
      <c r="QHO30" s="37"/>
      <c r="QHP30" s="33"/>
      <c r="QHQ30" s="33"/>
      <c r="QHR30" s="15"/>
      <c r="QHS30" s="15"/>
      <c r="QHT30" s="32"/>
      <c r="QHU30" s="32"/>
      <c r="QHV30" s="33"/>
      <c r="QHW30" s="33"/>
      <c r="QHX30" s="32"/>
      <c r="QHY30" s="34"/>
      <c r="QHZ30" s="35"/>
      <c r="QIA30" s="36"/>
      <c r="QIB30" s="35"/>
      <c r="QIC30" s="33"/>
      <c r="QID30" s="33"/>
      <c r="QIE30" s="33"/>
      <c r="QIF30" s="33"/>
      <c r="QIG30" s="33"/>
      <c r="QIH30" s="33"/>
      <c r="QII30" s="32"/>
      <c r="QIJ30" s="37"/>
      <c r="QIK30" s="33"/>
      <c r="QIL30" s="33"/>
      <c r="QIM30" s="15"/>
      <c r="QIN30" s="15"/>
      <c r="QIO30" s="32"/>
      <c r="QIP30" s="32"/>
      <c r="QIQ30" s="33"/>
      <c r="QIR30" s="33"/>
      <c r="QIS30" s="32"/>
      <c r="QIT30" s="34"/>
      <c r="QIU30" s="35"/>
      <c r="QIV30" s="36"/>
      <c r="QIW30" s="35"/>
      <c r="QIX30" s="33"/>
      <c r="QIY30" s="33"/>
      <c r="QIZ30" s="33"/>
      <c r="QJA30" s="33"/>
      <c r="QJB30" s="33"/>
      <c r="QJC30" s="33"/>
      <c r="QJD30" s="32"/>
      <c r="QJE30" s="37"/>
      <c r="QJF30" s="33"/>
      <c r="QJG30" s="33"/>
      <c r="QJH30" s="15"/>
      <c r="QJI30" s="15"/>
      <c r="QJJ30" s="32"/>
      <c r="QJK30" s="32"/>
      <c r="QJL30" s="33"/>
      <c r="QJM30" s="33"/>
      <c r="QJN30" s="32"/>
      <c r="QJO30" s="34"/>
      <c r="QJP30" s="35"/>
      <c r="QJQ30" s="36"/>
      <c r="QJR30" s="35"/>
      <c r="QJS30" s="33"/>
      <c r="QJT30" s="33"/>
      <c r="QJU30" s="33"/>
      <c r="QJV30" s="33"/>
      <c r="QJW30" s="33"/>
      <c r="QJX30" s="33"/>
      <c r="QJY30" s="32"/>
      <c r="QJZ30" s="37"/>
      <c r="QKA30" s="33"/>
      <c r="QKB30" s="33"/>
      <c r="QKC30" s="15"/>
      <c r="QKD30" s="15"/>
      <c r="QKE30" s="32"/>
      <c r="QKF30" s="32"/>
      <c r="QKG30" s="33"/>
      <c r="QKH30" s="33"/>
      <c r="QKI30" s="32"/>
      <c r="QKJ30" s="34"/>
      <c r="QKK30" s="35"/>
      <c r="QKL30" s="36"/>
      <c r="QKM30" s="35"/>
      <c r="QKN30" s="33"/>
      <c r="QKO30" s="33"/>
      <c r="QKP30" s="33"/>
      <c r="QKQ30" s="33"/>
      <c r="QKR30" s="33"/>
      <c r="QKS30" s="33"/>
      <c r="QKT30" s="32"/>
      <c r="QKU30" s="37"/>
      <c r="QKV30" s="33"/>
      <c r="QKW30" s="33"/>
      <c r="QKX30" s="15"/>
      <c r="QKY30" s="15"/>
      <c r="QKZ30" s="32"/>
      <c r="QLA30" s="32"/>
      <c r="QLB30" s="33"/>
      <c r="QLC30" s="33"/>
      <c r="QLD30" s="32"/>
      <c r="QLE30" s="34"/>
      <c r="QLF30" s="35"/>
      <c r="QLG30" s="36"/>
      <c r="QLH30" s="35"/>
      <c r="QLI30" s="33"/>
      <c r="QLJ30" s="33"/>
      <c r="QLK30" s="33"/>
      <c r="QLL30" s="33"/>
      <c r="QLM30" s="33"/>
      <c r="QLN30" s="33"/>
      <c r="QLO30" s="32"/>
      <c r="QLP30" s="37"/>
      <c r="QLQ30" s="33"/>
      <c r="QLR30" s="33"/>
      <c r="QLS30" s="15"/>
      <c r="QLT30" s="15"/>
      <c r="QLU30" s="32"/>
      <c r="QLV30" s="32"/>
      <c r="QLW30" s="33"/>
      <c r="QLX30" s="33"/>
      <c r="QLY30" s="32"/>
      <c r="QLZ30" s="34"/>
      <c r="QMA30" s="35"/>
      <c r="QMB30" s="36"/>
      <c r="QMC30" s="35"/>
      <c r="QMD30" s="33"/>
      <c r="QME30" s="33"/>
      <c r="QMF30" s="33"/>
      <c r="QMG30" s="33"/>
      <c r="QMH30" s="33"/>
      <c r="QMI30" s="33"/>
      <c r="QMJ30" s="32"/>
      <c r="QMK30" s="37"/>
      <c r="QML30" s="33"/>
      <c r="QMM30" s="33"/>
      <c r="QMN30" s="15"/>
      <c r="QMO30" s="15"/>
      <c r="QMP30" s="32"/>
      <c r="QMQ30" s="32"/>
      <c r="QMR30" s="33"/>
      <c r="QMS30" s="33"/>
      <c r="QMT30" s="32"/>
      <c r="QMU30" s="34"/>
      <c r="QMV30" s="35"/>
      <c r="QMW30" s="36"/>
      <c r="QMX30" s="35"/>
      <c r="QMY30" s="33"/>
      <c r="QMZ30" s="33"/>
      <c r="QNA30" s="33"/>
      <c r="QNB30" s="33"/>
      <c r="QNC30" s="33"/>
      <c r="QND30" s="33"/>
      <c r="QNE30" s="32"/>
      <c r="QNF30" s="37"/>
      <c r="QNG30" s="33"/>
      <c r="QNH30" s="33"/>
      <c r="QNI30" s="15"/>
      <c r="QNJ30" s="15"/>
      <c r="QNK30" s="32"/>
      <c r="QNL30" s="32"/>
      <c r="QNM30" s="33"/>
      <c r="QNN30" s="33"/>
      <c r="QNO30" s="32"/>
      <c r="QNP30" s="34"/>
      <c r="QNQ30" s="35"/>
      <c r="QNR30" s="36"/>
      <c r="QNS30" s="35"/>
      <c r="QNT30" s="33"/>
      <c r="QNU30" s="33"/>
      <c r="QNV30" s="33"/>
      <c r="QNW30" s="33"/>
      <c r="QNX30" s="33"/>
      <c r="QNY30" s="33"/>
      <c r="QNZ30" s="32"/>
      <c r="QOA30" s="37"/>
      <c r="QOB30" s="33"/>
      <c r="QOC30" s="33"/>
      <c r="QOD30" s="15"/>
      <c r="QOE30" s="15"/>
      <c r="QOF30" s="32"/>
      <c r="QOG30" s="32"/>
      <c r="QOH30" s="33"/>
      <c r="QOI30" s="33"/>
      <c r="QOJ30" s="32"/>
      <c r="QOK30" s="34"/>
      <c r="QOL30" s="35"/>
      <c r="QOM30" s="36"/>
      <c r="QON30" s="35"/>
      <c r="QOO30" s="33"/>
      <c r="QOP30" s="33"/>
      <c r="QOQ30" s="33"/>
      <c r="QOR30" s="33"/>
      <c r="QOS30" s="33"/>
      <c r="QOT30" s="33"/>
      <c r="QOU30" s="32"/>
      <c r="QOV30" s="37"/>
      <c r="QOW30" s="33"/>
      <c r="QOX30" s="33"/>
      <c r="QOY30" s="15"/>
      <c r="QOZ30" s="15"/>
      <c r="QPA30" s="32"/>
      <c r="QPB30" s="32"/>
      <c r="QPC30" s="33"/>
      <c r="QPD30" s="33"/>
      <c r="QPE30" s="32"/>
      <c r="QPF30" s="34"/>
      <c r="QPG30" s="35"/>
      <c r="QPH30" s="36"/>
      <c r="QPI30" s="35"/>
      <c r="QPJ30" s="33"/>
      <c r="QPK30" s="33"/>
      <c r="QPL30" s="33"/>
      <c r="QPM30" s="33"/>
      <c r="QPN30" s="33"/>
      <c r="QPO30" s="33"/>
      <c r="QPP30" s="32"/>
      <c r="QPQ30" s="37"/>
      <c r="QPR30" s="33"/>
      <c r="QPS30" s="33"/>
      <c r="QPT30" s="15"/>
      <c r="QPU30" s="15"/>
      <c r="QPV30" s="32"/>
      <c r="QPW30" s="32"/>
      <c r="QPX30" s="33"/>
      <c r="QPY30" s="33"/>
      <c r="QPZ30" s="32"/>
      <c r="QQA30" s="34"/>
      <c r="QQB30" s="35"/>
      <c r="QQC30" s="36"/>
      <c r="QQD30" s="35"/>
      <c r="QQE30" s="33"/>
      <c r="QQF30" s="33"/>
      <c r="QQG30" s="33"/>
      <c r="QQH30" s="33"/>
      <c r="QQI30" s="33"/>
      <c r="QQJ30" s="33"/>
      <c r="QQK30" s="32"/>
      <c r="QQL30" s="37"/>
      <c r="QQM30" s="33"/>
      <c r="QQN30" s="33"/>
      <c r="QQO30" s="15"/>
      <c r="QQP30" s="15"/>
      <c r="QQQ30" s="32"/>
      <c r="QQR30" s="32"/>
      <c r="QQS30" s="33"/>
      <c r="QQT30" s="33"/>
      <c r="QQU30" s="32"/>
      <c r="QQV30" s="34"/>
      <c r="QQW30" s="35"/>
      <c r="QQX30" s="36"/>
      <c r="QQY30" s="35"/>
      <c r="QQZ30" s="33"/>
      <c r="QRA30" s="33"/>
      <c r="QRB30" s="33"/>
      <c r="QRC30" s="33"/>
      <c r="QRD30" s="33"/>
      <c r="QRE30" s="33"/>
      <c r="QRF30" s="32"/>
      <c r="QRG30" s="37"/>
      <c r="QRH30" s="33"/>
      <c r="QRI30" s="33"/>
      <c r="QRJ30" s="15"/>
      <c r="QRK30" s="15"/>
      <c r="QRL30" s="32"/>
      <c r="QRM30" s="32"/>
      <c r="QRN30" s="33"/>
      <c r="QRO30" s="33"/>
      <c r="QRP30" s="32"/>
      <c r="QRQ30" s="34"/>
      <c r="QRR30" s="35"/>
      <c r="QRS30" s="36"/>
      <c r="QRT30" s="35"/>
      <c r="QRU30" s="33"/>
      <c r="QRV30" s="33"/>
      <c r="QRW30" s="33"/>
      <c r="QRX30" s="33"/>
      <c r="QRY30" s="33"/>
      <c r="QRZ30" s="33"/>
      <c r="QSA30" s="32"/>
      <c r="QSB30" s="37"/>
      <c r="QSC30" s="33"/>
      <c r="QSD30" s="33"/>
      <c r="QSE30" s="15"/>
      <c r="QSF30" s="15"/>
      <c r="QSG30" s="32"/>
      <c r="QSH30" s="32"/>
      <c r="QSI30" s="33"/>
      <c r="QSJ30" s="33"/>
      <c r="QSK30" s="32"/>
      <c r="QSL30" s="34"/>
      <c r="QSM30" s="35"/>
      <c r="QSN30" s="36"/>
      <c r="QSO30" s="35"/>
      <c r="QSP30" s="33"/>
      <c r="QSQ30" s="33"/>
      <c r="QSR30" s="33"/>
      <c r="QSS30" s="33"/>
      <c r="QST30" s="33"/>
      <c r="QSU30" s="33"/>
      <c r="QSV30" s="32"/>
      <c r="QSW30" s="37"/>
      <c r="QSX30" s="33"/>
      <c r="QSY30" s="33"/>
      <c r="QSZ30" s="15"/>
      <c r="QTA30" s="15"/>
      <c r="QTB30" s="32"/>
      <c r="QTC30" s="32"/>
      <c r="QTD30" s="33"/>
      <c r="QTE30" s="33"/>
      <c r="QTF30" s="32"/>
      <c r="QTG30" s="34"/>
      <c r="QTH30" s="35"/>
      <c r="QTI30" s="36"/>
      <c r="QTJ30" s="35"/>
      <c r="QTK30" s="33"/>
      <c r="QTL30" s="33"/>
      <c r="QTM30" s="33"/>
      <c r="QTN30" s="33"/>
      <c r="QTO30" s="33"/>
      <c r="QTP30" s="33"/>
      <c r="QTQ30" s="32"/>
      <c r="QTR30" s="37"/>
      <c r="QTS30" s="33"/>
      <c r="QTT30" s="33"/>
      <c r="QTU30" s="15"/>
      <c r="QTV30" s="15"/>
      <c r="QTW30" s="32"/>
      <c r="QTX30" s="32"/>
      <c r="QTY30" s="33"/>
      <c r="QTZ30" s="33"/>
      <c r="QUA30" s="32"/>
      <c r="QUB30" s="34"/>
      <c r="QUC30" s="35"/>
      <c r="QUD30" s="36"/>
      <c r="QUE30" s="35"/>
      <c r="QUF30" s="33"/>
      <c r="QUG30" s="33"/>
      <c r="QUH30" s="33"/>
      <c r="QUI30" s="33"/>
      <c r="QUJ30" s="33"/>
      <c r="QUK30" s="33"/>
      <c r="QUL30" s="32"/>
      <c r="QUM30" s="37"/>
      <c r="QUN30" s="33"/>
      <c r="QUO30" s="33"/>
      <c r="QUP30" s="15"/>
      <c r="QUQ30" s="15"/>
      <c r="QUR30" s="32"/>
      <c r="QUS30" s="32"/>
      <c r="QUT30" s="33"/>
      <c r="QUU30" s="33"/>
      <c r="QUV30" s="32"/>
      <c r="QUW30" s="34"/>
      <c r="QUX30" s="35"/>
      <c r="QUY30" s="36"/>
      <c r="QUZ30" s="35"/>
      <c r="QVA30" s="33"/>
      <c r="QVB30" s="33"/>
      <c r="QVC30" s="33"/>
      <c r="QVD30" s="33"/>
      <c r="QVE30" s="33"/>
      <c r="QVF30" s="33"/>
      <c r="QVG30" s="32"/>
      <c r="QVH30" s="37"/>
      <c r="QVI30" s="33"/>
      <c r="QVJ30" s="33"/>
      <c r="QVK30" s="15"/>
      <c r="QVL30" s="15"/>
      <c r="QVM30" s="32"/>
      <c r="QVN30" s="32"/>
      <c r="QVO30" s="33"/>
      <c r="QVP30" s="33"/>
      <c r="QVQ30" s="32"/>
      <c r="QVR30" s="34"/>
      <c r="QVS30" s="35"/>
      <c r="QVT30" s="36"/>
      <c r="QVU30" s="35"/>
      <c r="QVV30" s="33"/>
      <c r="QVW30" s="33"/>
      <c r="QVX30" s="33"/>
      <c r="QVY30" s="33"/>
      <c r="QVZ30" s="33"/>
      <c r="QWA30" s="33"/>
      <c r="QWB30" s="32"/>
      <c r="QWC30" s="37"/>
      <c r="QWD30" s="33"/>
      <c r="QWE30" s="33"/>
      <c r="QWF30" s="15"/>
      <c r="QWG30" s="15"/>
      <c r="QWH30" s="32"/>
      <c r="QWI30" s="32"/>
      <c r="QWJ30" s="33"/>
      <c r="QWK30" s="33"/>
      <c r="QWL30" s="32"/>
      <c r="QWM30" s="34"/>
      <c r="QWN30" s="35"/>
      <c r="QWO30" s="36"/>
      <c r="QWP30" s="35"/>
      <c r="QWQ30" s="33"/>
      <c r="QWR30" s="33"/>
      <c r="QWS30" s="33"/>
      <c r="QWT30" s="33"/>
      <c r="QWU30" s="33"/>
      <c r="QWV30" s="33"/>
      <c r="QWW30" s="32"/>
      <c r="QWX30" s="37"/>
      <c r="QWY30" s="33"/>
      <c r="QWZ30" s="33"/>
      <c r="QXA30" s="15"/>
      <c r="QXB30" s="15"/>
      <c r="QXC30" s="32"/>
      <c r="QXD30" s="32"/>
      <c r="QXE30" s="33"/>
      <c r="QXF30" s="33"/>
      <c r="QXG30" s="32"/>
      <c r="QXH30" s="34"/>
      <c r="QXI30" s="35"/>
      <c r="QXJ30" s="36"/>
      <c r="QXK30" s="35"/>
      <c r="QXL30" s="33"/>
      <c r="QXM30" s="33"/>
      <c r="QXN30" s="33"/>
      <c r="QXO30" s="33"/>
      <c r="QXP30" s="33"/>
      <c r="QXQ30" s="33"/>
      <c r="QXR30" s="32"/>
      <c r="QXS30" s="37"/>
      <c r="QXT30" s="33"/>
      <c r="QXU30" s="33"/>
      <c r="QXV30" s="15"/>
      <c r="QXW30" s="15"/>
      <c r="QXX30" s="32"/>
      <c r="QXY30" s="32"/>
      <c r="QXZ30" s="33"/>
      <c r="QYA30" s="33"/>
      <c r="QYB30" s="32"/>
      <c r="QYC30" s="34"/>
      <c r="QYD30" s="35"/>
      <c r="QYE30" s="36"/>
      <c r="QYF30" s="35"/>
      <c r="QYG30" s="33"/>
      <c r="QYH30" s="33"/>
      <c r="QYI30" s="33"/>
      <c r="QYJ30" s="33"/>
      <c r="QYK30" s="33"/>
      <c r="QYL30" s="33"/>
      <c r="QYM30" s="32"/>
      <c r="QYN30" s="37"/>
      <c r="QYO30" s="33"/>
      <c r="QYP30" s="33"/>
      <c r="QYQ30" s="15"/>
      <c r="QYR30" s="15"/>
      <c r="QYS30" s="32"/>
      <c r="QYT30" s="32"/>
      <c r="QYU30" s="33"/>
      <c r="QYV30" s="33"/>
      <c r="QYW30" s="32"/>
      <c r="QYX30" s="34"/>
      <c r="QYY30" s="35"/>
      <c r="QYZ30" s="36"/>
      <c r="QZA30" s="35"/>
      <c r="QZB30" s="33"/>
      <c r="QZC30" s="33"/>
      <c r="QZD30" s="33"/>
      <c r="QZE30" s="33"/>
      <c r="QZF30" s="33"/>
      <c r="QZG30" s="33"/>
      <c r="QZH30" s="32"/>
      <c r="QZI30" s="37"/>
      <c r="QZJ30" s="33"/>
      <c r="QZK30" s="33"/>
      <c r="QZL30" s="15"/>
      <c r="QZM30" s="15"/>
      <c r="QZN30" s="32"/>
      <c r="QZO30" s="32"/>
      <c r="QZP30" s="33"/>
      <c r="QZQ30" s="33"/>
      <c r="QZR30" s="32"/>
      <c r="QZS30" s="34"/>
      <c r="QZT30" s="35"/>
      <c r="QZU30" s="36"/>
      <c r="QZV30" s="35"/>
      <c r="QZW30" s="33"/>
      <c r="QZX30" s="33"/>
      <c r="QZY30" s="33"/>
      <c r="QZZ30" s="33"/>
      <c r="RAA30" s="33"/>
      <c r="RAB30" s="33"/>
      <c r="RAC30" s="32"/>
      <c r="RAD30" s="37"/>
      <c r="RAE30" s="33"/>
      <c r="RAF30" s="33"/>
      <c r="RAG30" s="15"/>
      <c r="RAH30" s="15"/>
      <c r="RAI30" s="32"/>
      <c r="RAJ30" s="32"/>
      <c r="RAK30" s="33"/>
      <c r="RAL30" s="33"/>
      <c r="RAM30" s="32"/>
      <c r="RAN30" s="34"/>
      <c r="RAO30" s="35"/>
      <c r="RAP30" s="36"/>
      <c r="RAQ30" s="35"/>
      <c r="RAR30" s="33"/>
      <c r="RAS30" s="33"/>
      <c r="RAT30" s="33"/>
      <c r="RAU30" s="33"/>
      <c r="RAV30" s="33"/>
      <c r="RAW30" s="33"/>
      <c r="RAX30" s="32"/>
      <c r="RAY30" s="37"/>
      <c r="RAZ30" s="33"/>
      <c r="RBA30" s="33"/>
      <c r="RBB30" s="15"/>
      <c r="RBC30" s="15"/>
      <c r="RBD30" s="32"/>
      <c r="RBE30" s="32"/>
      <c r="RBF30" s="33"/>
      <c r="RBG30" s="33"/>
      <c r="RBH30" s="32"/>
      <c r="RBI30" s="34"/>
      <c r="RBJ30" s="35"/>
      <c r="RBK30" s="36"/>
      <c r="RBL30" s="35"/>
      <c r="RBM30" s="33"/>
      <c r="RBN30" s="33"/>
      <c r="RBO30" s="33"/>
      <c r="RBP30" s="33"/>
      <c r="RBQ30" s="33"/>
      <c r="RBR30" s="33"/>
      <c r="RBS30" s="32"/>
      <c r="RBT30" s="37"/>
      <c r="RBU30" s="33"/>
      <c r="RBV30" s="33"/>
      <c r="RBW30" s="15"/>
      <c r="RBX30" s="15"/>
      <c r="RBY30" s="32"/>
      <c r="RBZ30" s="32"/>
      <c r="RCA30" s="33"/>
      <c r="RCB30" s="33"/>
      <c r="RCC30" s="32"/>
      <c r="RCD30" s="34"/>
      <c r="RCE30" s="35"/>
      <c r="RCF30" s="36"/>
      <c r="RCG30" s="35"/>
      <c r="RCH30" s="33"/>
      <c r="RCI30" s="33"/>
      <c r="RCJ30" s="33"/>
      <c r="RCK30" s="33"/>
      <c r="RCL30" s="33"/>
      <c r="RCM30" s="33"/>
      <c r="RCN30" s="32"/>
      <c r="RCO30" s="37"/>
      <c r="RCP30" s="33"/>
      <c r="RCQ30" s="33"/>
      <c r="RCR30" s="15"/>
      <c r="RCS30" s="15"/>
      <c r="RCT30" s="32"/>
      <c r="RCU30" s="32"/>
      <c r="RCV30" s="33"/>
      <c r="RCW30" s="33"/>
      <c r="RCX30" s="32"/>
      <c r="RCY30" s="34"/>
      <c r="RCZ30" s="35"/>
      <c r="RDA30" s="36"/>
      <c r="RDB30" s="35"/>
      <c r="RDC30" s="33"/>
      <c r="RDD30" s="33"/>
      <c r="RDE30" s="33"/>
      <c r="RDF30" s="33"/>
      <c r="RDG30" s="33"/>
      <c r="RDH30" s="33"/>
      <c r="RDI30" s="32"/>
      <c r="RDJ30" s="37"/>
      <c r="RDK30" s="33"/>
      <c r="RDL30" s="33"/>
      <c r="RDM30" s="15"/>
      <c r="RDN30" s="15"/>
      <c r="RDO30" s="32"/>
      <c r="RDP30" s="32"/>
      <c r="RDQ30" s="33"/>
      <c r="RDR30" s="33"/>
      <c r="RDS30" s="32"/>
      <c r="RDT30" s="34"/>
      <c r="RDU30" s="35"/>
      <c r="RDV30" s="36"/>
      <c r="RDW30" s="35"/>
      <c r="RDX30" s="33"/>
      <c r="RDY30" s="33"/>
      <c r="RDZ30" s="33"/>
      <c r="REA30" s="33"/>
      <c r="REB30" s="33"/>
      <c r="REC30" s="33"/>
      <c r="RED30" s="32"/>
      <c r="REE30" s="37"/>
      <c r="REF30" s="33"/>
      <c r="REG30" s="33"/>
      <c r="REH30" s="15"/>
      <c r="REI30" s="15"/>
      <c r="REJ30" s="32"/>
      <c r="REK30" s="32"/>
      <c r="REL30" s="33"/>
      <c r="REM30" s="33"/>
      <c r="REN30" s="32"/>
      <c r="REO30" s="34"/>
      <c r="REP30" s="35"/>
      <c r="REQ30" s="36"/>
      <c r="RER30" s="35"/>
      <c r="RES30" s="33"/>
      <c r="RET30" s="33"/>
      <c r="REU30" s="33"/>
      <c r="REV30" s="33"/>
      <c r="REW30" s="33"/>
      <c r="REX30" s="33"/>
      <c r="REY30" s="32"/>
      <c r="REZ30" s="37"/>
      <c r="RFA30" s="33"/>
      <c r="RFB30" s="33"/>
      <c r="RFC30" s="15"/>
      <c r="RFD30" s="15"/>
      <c r="RFE30" s="32"/>
      <c r="RFF30" s="32"/>
      <c r="RFG30" s="33"/>
      <c r="RFH30" s="33"/>
      <c r="RFI30" s="32"/>
      <c r="RFJ30" s="34"/>
      <c r="RFK30" s="35"/>
      <c r="RFL30" s="36"/>
      <c r="RFM30" s="35"/>
      <c r="RFN30" s="33"/>
      <c r="RFO30" s="33"/>
      <c r="RFP30" s="33"/>
      <c r="RFQ30" s="33"/>
      <c r="RFR30" s="33"/>
      <c r="RFS30" s="33"/>
      <c r="RFT30" s="32"/>
      <c r="RFU30" s="37"/>
      <c r="RFV30" s="33"/>
      <c r="RFW30" s="33"/>
      <c r="RFX30" s="15"/>
      <c r="RFY30" s="15"/>
      <c r="RFZ30" s="32"/>
      <c r="RGA30" s="32"/>
      <c r="RGB30" s="33"/>
      <c r="RGC30" s="33"/>
      <c r="RGD30" s="32"/>
      <c r="RGE30" s="34"/>
      <c r="RGF30" s="35"/>
      <c r="RGG30" s="36"/>
      <c r="RGH30" s="35"/>
      <c r="RGI30" s="33"/>
      <c r="RGJ30" s="33"/>
      <c r="RGK30" s="33"/>
      <c r="RGL30" s="33"/>
      <c r="RGM30" s="33"/>
      <c r="RGN30" s="33"/>
      <c r="RGO30" s="32"/>
      <c r="RGP30" s="37"/>
      <c r="RGQ30" s="33"/>
      <c r="RGR30" s="33"/>
      <c r="RGS30" s="15"/>
      <c r="RGT30" s="15"/>
      <c r="RGU30" s="32"/>
      <c r="RGV30" s="32"/>
      <c r="RGW30" s="33"/>
      <c r="RGX30" s="33"/>
      <c r="RGY30" s="32"/>
      <c r="RGZ30" s="34"/>
      <c r="RHA30" s="35"/>
      <c r="RHB30" s="36"/>
      <c r="RHC30" s="35"/>
      <c r="RHD30" s="33"/>
      <c r="RHE30" s="33"/>
      <c r="RHF30" s="33"/>
      <c r="RHG30" s="33"/>
      <c r="RHH30" s="33"/>
      <c r="RHI30" s="33"/>
      <c r="RHJ30" s="32"/>
      <c r="RHK30" s="37"/>
      <c r="RHL30" s="33"/>
      <c r="RHM30" s="33"/>
      <c r="RHN30" s="15"/>
      <c r="RHO30" s="15"/>
      <c r="RHP30" s="32"/>
      <c r="RHQ30" s="32"/>
      <c r="RHR30" s="33"/>
      <c r="RHS30" s="33"/>
      <c r="RHT30" s="32"/>
      <c r="RHU30" s="34"/>
      <c r="RHV30" s="35"/>
      <c r="RHW30" s="36"/>
      <c r="RHX30" s="35"/>
      <c r="RHY30" s="33"/>
      <c r="RHZ30" s="33"/>
      <c r="RIA30" s="33"/>
      <c r="RIB30" s="33"/>
      <c r="RIC30" s="33"/>
      <c r="RID30" s="33"/>
      <c r="RIE30" s="32"/>
      <c r="RIF30" s="37"/>
      <c r="RIG30" s="33"/>
      <c r="RIH30" s="33"/>
      <c r="RII30" s="15"/>
      <c r="RIJ30" s="15"/>
      <c r="RIK30" s="32"/>
      <c r="RIL30" s="32"/>
      <c r="RIM30" s="33"/>
      <c r="RIN30" s="33"/>
      <c r="RIO30" s="32"/>
      <c r="RIP30" s="34"/>
      <c r="RIQ30" s="35"/>
      <c r="RIR30" s="36"/>
      <c r="RIS30" s="35"/>
      <c r="RIT30" s="33"/>
      <c r="RIU30" s="33"/>
      <c r="RIV30" s="33"/>
      <c r="RIW30" s="33"/>
      <c r="RIX30" s="33"/>
      <c r="RIY30" s="33"/>
      <c r="RIZ30" s="32"/>
      <c r="RJA30" s="37"/>
      <c r="RJB30" s="33"/>
      <c r="RJC30" s="33"/>
      <c r="RJD30" s="15"/>
      <c r="RJE30" s="15"/>
      <c r="RJF30" s="32"/>
      <c r="RJG30" s="32"/>
      <c r="RJH30" s="33"/>
      <c r="RJI30" s="33"/>
      <c r="RJJ30" s="32"/>
      <c r="RJK30" s="34"/>
      <c r="RJL30" s="35"/>
      <c r="RJM30" s="36"/>
      <c r="RJN30" s="35"/>
      <c r="RJO30" s="33"/>
      <c r="RJP30" s="33"/>
      <c r="RJQ30" s="33"/>
      <c r="RJR30" s="33"/>
      <c r="RJS30" s="33"/>
      <c r="RJT30" s="33"/>
      <c r="RJU30" s="32"/>
      <c r="RJV30" s="37"/>
      <c r="RJW30" s="33"/>
      <c r="RJX30" s="33"/>
      <c r="RJY30" s="15"/>
      <c r="RJZ30" s="15"/>
      <c r="RKA30" s="32"/>
      <c r="RKB30" s="32"/>
      <c r="RKC30" s="33"/>
      <c r="RKD30" s="33"/>
      <c r="RKE30" s="32"/>
      <c r="RKF30" s="34"/>
      <c r="RKG30" s="35"/>
      <c r="RKH30" s="36"/>
      <c r="RKI30" s="35"/>
      <c r="RKJ30" s="33"/>
      <c r="RKK30" s="33"/>
      <c r="RKL30" s="33"/>
      <c r="RKM30" s="33"/>
      <c r="RKN30" s="33"/>
      <c r="RKO30" s="33"/>
      <c r="RKP30" s="32"/>
      <c r="RKQ30" s="37"/>
      <c r="RKR30" s="33"/>
      <c r="RKS30" s="33"/>
      <c r="RKT30" s="15"/>
      <c r="RKU30" s="15"/>
      <c r="RKV30" s="32"/>
      <c r="RKW30" s="32"/>
      <c r="RKX30" s="33"/>
      <c r="RKY30" s="33"/>
      <c r="RKZ30" s="32"/>
      <c r="RLA30" s="34"/>
      <c r="RLB30" s="35"/>
      <c r="RLC30" s="36"/>
      <c r="RLD30" s="35"/>
      <c r="RLE30" s="33"/>
      <c r="RLF30" s="33"/>
      <c r="RLG30" s="33"/>
      <c r="RLH30" s="33"/>
      <c r="RLI30" s="33"/>
      <c r="RLJ30" s="33"/>
      <c r="RLK30" s="32"/>
      <c r="RLL30" s="37"/>
      <c r="RLM30" s="33"/>
      <c r="RLN30" s="33"/>
      <c r="RLO30" s="15"/>
      <c r="RLP30" s="15"/>
      <c r="RLQ30" s="32"/>
      <c r="RLR30" s="32"/>
      <c r="RLS30" s="33"/>
      <c r="RLT30" s="33"/>
      <c r="RLU30" s="32"/>
      <c r="RLV30" s="34"/>
      <c r="RLW30" s="35"/>
      <c r="RLX30" s="36"/>
      <c r="RLY30" s="35"/>
      <c r="RLZ30" s="33"/>
      <c r="RMA30" s="33"/>
      <c r="RMB30" s="33"/>
      <c r="RMC30" s="33"/>
      <c r="RMD30" s="33"/>
      <c r="RME30" s="33"/>
      <c r="RMF30" s="32"/>
      <c r="RMG30" s="37"/>
      <c r="RMH30" s="33"/>
      <c r="RMI30" s="33"/>
      <c r="RMJ30" s="15"/>
      <c r="RMK30" s="15"/>
      <c r="RML30" s="32"/>
      <c r="RMM30" s="32"/>
      <c r="RMN30" s="33"/>
      <c r="RMO30" s="33"/>
      <c r="RMP30" s="32"/>
      <c r="RMQ30" s="34"/>
      <c r="RMR30" s="35"/>
      <c r="RMS30" s="36"/>
      <c r="RMT30" s="35"/>
      <c r="RMU30" s="33"/>
      <c r="RMV30" s="33"/>
      <c r="RMW30" s="33"/>
      <c r="RMX30" s="33"/>
      <c r="RMY30" s="33"/>
      <c r="RMZ30" s="33"/>
      <c r="RNA30" s="32"/>
      <c r="RNB30" s="37"/>
      <c r="RNC30" s="33"/>
      <c r="RND30" s="33"/>
      <c r="RNE30" s="15"/>
      <c r="RNF30" s="15"/>
      <c r="RNG30" s="32"/>
      <c r="RNH30" s="32"/>
      <c r="RNI30" s="33"/>
      <c r="RNJ30" s="33"/>
      <c r="RNK30" s="32"/>
      <c r="RNL30" s="34"/>
      <c r="RNM30" s="35"/>
      <c r="RNN30" s="36"/>
      <c r="RNO30" s="35"/>
      <c r="RNP30" s="33"/>
      <c r="RNQ30" s="33"/>
      <c r="RNR30" s="33"/>
      <c r="RNS30" s="33"/>
      <c r="RNT30" s="33"/>
      <c r="RNU30" s="33"/>
      <c r="RNV30" s="32"/>
      <c r="RNW30" s="37"/>
      <c r="RNX30" s="33"/>
      <c r="RNY30" s="33"/>
      <c r="RNZ30" s="15"/>
      <c r="ROA30" s="15"/>
      <c r="ROB30" s="32"/>
      <c r="ROC30" s="32"/>
      <c r="ROD30" s="33"/>
      <c r="ROE30" s="33"/>
      <c r="ROF30" s="32"/>
      <c r="ROG30" s="34"/>
      <c r="ROH30" s="35"/>
      <c r="ROI30" s="36"/>
      <c r="ROJ30" s="35"/>
      <c r="ROK30" s="33"/>
      <c r="ROL30" s="33"/>
      <c r="ROM30" s="33"/>
      <c r="RON30" s="33"/>
      <c r="ROO30" s="33"/>
      <c r="ROP30" s="33"/>
      <c r="ROQ30" s="32"/>
      <c r="ROR30" s="37"/>
      <c r="ROS30" s="33"/>
      <c r="ROT30" s="33"/>
      <c r="ROU30" s="15"/>
      <c r="ROV30" s="15"/>
      <c r="ROW30" s="32"/>
      <c r="ROX30" s="32"/>
      <c r="ROY30" s="33"/>
      <c r="ROZ30" s="33"/>
      <c r="RPA30" s="32"/>
      <c r="RPB30" s="34"/>
      <c r="RPC30" s="35"/>
      <c r="RPD30" s="36"/>
      <c r="RPE30" s="35"/>
      <c r="RPF30" s="33"/>
      <c r="RPG30" s="33"/>
      <c r="RPH30" s="33"/>
      <c r="RPI30" s="33"/>
      <c r="RPJ30" s="33"/>
      <c r="RPK30" s="33"/>
      <c r="RPL30" s="32"/>
      <c r="RPM30" s="37"/>
      <c r="RPN30" s="33"/>
      <c r="RPO30" s="33"/>
      <c r="RPP30" s="15"/>
      <c r="RPQ30" s="15"/>
      <c r="RPR30" s="32"/>
      <c r="RPS30" s="32"/>
      <c r="RPT30" s="33"/>
      <c r="RPU30" s="33"/>
      <c r="RPV30" s="32"/>
      <c r="RPW30" s="34"/>
      <c r="RPX30" s="35"/>
      <c r="RPY30" s="36"/>
      <c r="RPZ30" s="35"/>
      <c r="RQA30" s="33"/>
      <c r="RQB30" s="33"/>
      <c r="RQC30" s="33"/>
      <c r="RQD30" s="33"/>
      <c r="RQE30" s="33"/>
      <c r="RQF30" s="33"/>
      <c r="RQG30" s="32"/>
      <c r="RQH30" s="37"/>
      <c r="RQI30" s="33"/>
      <c r="RQJ30" s="33"/>
      <c r="RQK30" s="15"/>
      <c r="RQL30" s="15"/>
      <c r="RQM30" s="32"/>
      <c r="RQN30" s="32"/>
      <c r="RQO30" s="33"/>
      <c r="RQP30" s="33"/>
      <c r="RQQ30" s="32"/>
      <c r="RQR30" s="34"/>
      <c r="RQS30" s="35"/>
      <c r="RQT30" s="36"/>
      <c r="RQU30" s="35"/>
      <c r="RQV30" s="33"/>
      <c r="RQW30" s="33"/>
      <c r="RQX30" s="33"/>
      <c r="RQY30" s="33"/>
      <c r="RQZ30" s="33"/>
      <c r="RRA30" s="33"/>
      <c r="RRB30" s="32"/>
      <c r="RRC30" s="37"/>
      <c r="RRD30" s="33"/>
      <c r="RRE30" s="33"/>
      <c r="RRF30" s="15"/>
      <c r="RRG30" s="15"/>
      <c r="RRH30" s="32"/>
      <c r="RRI30" s="32"/>
      <c r="RRJ30" s="33"/>
      <c r="RRK30" s="33"/>
      <c r="RRL30" s="32"/>
      <c r="RRM30" s="34"/>
      <c r="RRN30" s="35"/>
      <c r="RRO30" s="36"/>
      <c r="RRP30" s="35"/>
      <c r="RRQ30" s="33"/>
      <c r="RRR30" s="33"/>
      <c r="RRS30" s="33"/>
      <c r="RRT30" s="33"/>
      <c r="RRU30" s="33"/>
      <c r="RRV30" s="33"/>
      <c r="RRW30" s="32"/>
      <c r="RRX30" s="37"/>
      <c r="RRY30" s="33"/>
      <c r="RRZ30" s="33"/>
      <c r="RSA30" s="15"/>
      <c r="RSB30" s="15"/>
      <c r="RSC30" s="32"/>
      <c r="RSD30" s="32"/>
      <c r="RSE30" s="33"/>
      <c r="RSF30" s="33"/>
      <c r="RSG30" s="32"/>
      <c r="RSH30" s="34"/>
      <c r="RSI30" s="35"/>
      <c r="RSJ30" s="36"/>
      <c r="RSK30" s="35"/>
      <c r="RSL30" s="33"/>
      <c r="RSM30" s="33"/>
      <c r="RSN30" s="33"/>
      <c r="RSO30" s="33"/>
      <c r="RSP30" s="33"/>
      <c r="RSQ30" s="33"/>
      <c r="RSR30" s="32"/>
      <c r="RSS30" s="37"/>
      <c r="RST30" s="33"/>
      <c r="RSU30" s="33"/>
      <c r="RSV30" s="15"/>
      <c r="RSW30" s="15"/>
      <c r="RSX30" s="32"/>
      <c r="RSY30" s="32"/>
      <c r="RSZ30" s="33"/>
      <c r="RTA30" s="33"/>
      <c r="RTB30" s="32"/>
      <c r="RTC30" s="34"/>
      <c r="RTD30" s="35"/>
      <c r="RTE30" s="36"/>
      <c r="RTF30" s="35"/>
      <c r="RTG30" s="33"/>
      <c r="RTH30" s="33"/>
      <c r="RTI30" s="33"/>
      <c r="RTJ30" s="33"/>
      <c r="RTK30" s="33"/>
      <c r="RTL30" s="33"/>
      <c r="RTM30" s="32"/>
      <c r="RTN30" s="37"/>
      <c r="RTO30" s="33"/>
      <c r="RTP30" s="33"/>
      <c r="RTQ30" s="15"/>
      <c r="RTR30" s="15"/>
      <c r="RTS30" s="32"/>
      <c r="RTT30" s="32"/>
      <c r="RTU30" s="33"/>
      <c r="RTV30" s="33"/>
      <c r="RTW30" s="32"/>
      <c r="RTX30" s="34"/>
      <c r="RTY30" s="35"/>
      <c r="RTZ30" s="36"/>
      <c r="RUA30" s="35"/>
      <c r="RUB30" s="33"/>
      <c r="RUC30" s="33"/>
      <c r="RUD30" s="33"/>
      <c r="RUE30" s="33"/>
      <c r="RUF30" s="33"/>
      <c r="RUG30" s="33"/>
      <c r="RUH30" s="32"/>
      <c r="RUI30" s="37"/>
      <c r="RUJ30" s="33"/>
      <c r="RUK30" s="33"/>
      <c r="RUL30" s="15"/>
      <c r="RUM30" s="15"/>
      <c r="RUN30" s="32"/>
      <c r="RUO30" s="32"/>
      <c r="RUP30" s="33"/>
      <c r="RUQ30" s="33"/>
      <c r="RUR30" s="32"/>
      <c r="RUS30" s="34"/>
      <c r="RUT30" s="35"/>
      <c r="RUU30" s="36"/>
      <c r="RUV30" s="35"/>
      <c r="RUW30" s="33"/>
      <c r="RUX30" s="33"/>
      <c r="RUY30" s="33"/>
      <c r="RUZ30" s="33"/>
      <c r="RVA30" s="33"/>
      <c r="RVB30" s="33"/>
      <c r="RVC30" s="32"/>
      <c r="RVD30" s="37"/>
      <c r="RVE30" s="33"/>
      <c r="RVF30" s="33"/>
      <c r="RVG30" s="15"/>
      <c r="RVH30" s="15"/>
      <c r="RVI30" s="32"/>
      <c r="RVJ30" s="32"/>
      <c r="RVK30" s="33"/>
      <c r="RVL30" s="33"/>
      <c r="RVM30" s="32"/>
      <c r="RVN30" s="34"/>
      <c r="RVO30" s="35"/>
      <c r="RVP30" s="36"/>
      <c r="RVQ30" s="35"/>
      <c r="RVR30" s="33"/>
      <c r="RVS30" s="33"/>
      <c r="RVT30" s="33"/>
      <c r="RVU30" s="33"/>
      <c r="RVV30" s="33"/>
      <c r="RVW30" s="33"/>
      <c r="RVX30" s="32"/>
      <c r="RVY30" s="37"/>
      <c r="RVZ30" s="33"/>
      <c r="RWA30" s="33"/>
      <c r="RWB30" s="15"/>
      <c r="RWC30" s="15"/>
      <c r="RWD30" s="32"/>
      <c r="RWE30" s="32"/>
      <c r="RWF30" s="33"/>
      <c r="RWG30" s="33"/>
      <c r="RWH30" s="32"/>
      <c r="RWI30" s="34"/>
      <c r="RWJ30" s="35"/>
      <c r="RWK30" s="36"/>
      <c r="RWL30" s="35"/>
      <c r="RWM30" s="33"/>
      <c r="RWN30" s="33"/>
      <c r="RWO30" s="33"/>
      <c r="RWP30" s="33"/>
      <c r="RWQ30" s="33"/>
      <c r="RWR30" s="33"/>
      <c r="RWS30" s="32"/>
      <c r="RWT30" s="37"/>
      <c r="RWU30" s="33"/>
      <c r="RWV30" s="33"/>
      <c r="RWW30" s="15"/>
      <c r="RWX30" s="15"/>
      <c r="RWY30" s="32"/>
      <c r="RWZ30" s="32"/>
      <c r="RXA30" s="33"/>
      <c r="RXB30" s="33"/>
      <c r="RXC30" s="32"/>
      <c r="RXD30" s="34"/>
      <c r="RXE30" s="35"/>
      <c r="RXF30" s="36"/>
      <c r="RXG30" s="35"/>
      <c r="RXH30" s="33"/>
      <c r="RXI30" s="33"/>
      <c r="RXJ30" s="33"/>
      <c r="RXK30" s="33"/>
      <c r="RXL30" s="33"/>
      <c r="RXM30" s="33"/>
      <c r="RXN30" s="32"/>
      <c r="RXO30" s="37"/>
      <c r="RXP30" s="33"/>
      <c r="RXQ30" s="33"/>
      <c r="RXR30" s="15"/>
      <c r="RXS30" s="15"/>
      <c r="RXT30" s="32"/>
      <c r="RXU30" s="32"/>
      <c r="RXV30" s="33"/>
      <c r="RXW30" s="33"/>
      <c r="RXX30" s="32"/>
      <c r="RXY30" s="34"/>
      <c r="RXZ30" s="35"/>
      <c r="RYA30" s="36"/>
      <c r="RYB30" s="35"/>
      <c r="RYC30" s="33"/>
      <c r="RYD30" s="33"/>
      <c r="RYE30" s="33"/>
      <c r="RYF30" s="33"/>
      <c r="RYG30" s="33"/>
      <c r="RYH30" s="33"/>
      <c r="RYI30" s="32"/>
      <c r="RYJ30" s="37"/>
      <c r="RYK30" s="33"/>
      <c r="RYL30" s="33"/>
      <c r="RYM30" s="15"/>
      <c r="RYN30" s="15"/>
      <c r="RYO30" s="32"/>
      <c r="RYP30" s="32"/>
      <c r="RYQ30" s="33"/>
      <c r="RYR30" s="33"/>
      <c r="RYS30" s="32"/>
      <c r="RYT30" s="34"/>
      <c r="RYU30" s="35"/>
      <c r="RYV30" s="36"/>
      <c r="RYW30" s="35"/>
      <c r="RYX30" s="33"/>
      <c r="RYY30" s="33"/>
      <c r="RYZ30" s="33"/>
      <c r="RZA30" s="33"/>
      <c r="RZB30" s="33"/>
      <c r="RZC30" s="33"/>
      <c r="RZD30" s="32"/>
      <c r="RZE30" s="37"/>
      <c r="RZF30" s="33"/>
      <c r="RZG30" s="33"/>
      <c r="RZH30" s="15"/>
      <c r="RZI30" s="15"/>
      <c r="RZJ30" s="32"/>
      <c r="RZK30" s="32"/>
      <c r="RZL30" s="33"/>
      <c r="RZM30" s="33"/>
      <c r="RZN30" s="32"/>
      <c r="RZO30" s="34"/>
      <c r="RZP30" s="35"/>
      <c r="RZQ30" s="36"/>
      <c r="RZR30" s="35"/>
      <c r="RZS30" s="33"/>
      <c r="RZT30" s="33"/>
      <c r="RZU30" s="33"/>
      <c r="RZV30" s="33"/>
      <c r="RZW30" s="33"/>
      <c r="RZX30" s="33"/>
      <c r="RZY30" s="32"/>
      <c r="RZZ30" s="37"/>
      <c r="SAA30" s="33"/>
      <c r="SAB30" s="33"/>
      <c r="SAC30" s="15"/>
      <c r="SAD30" s="15"/>
      <c r="SAE30" s="32"/>
      <c r="SAF30" s="32"/>
      <c r="SAG30" s="33"/>
      <c r="SAH30" s="33"/>
      <c r="SAI30" s="32"/>
      <c r="SAJ30" s="34"/>
      <c r="SAK30" s="35"/>
      <c r="SAL30" s="36"/>
      <c r="SAM30" s="35"/>
      <c r="SAN30" s="33"/>
      <c r="SAO30" s="33"/>
      <c r="SAP30" s="33"/>
      <c r="SAQ30" s="33"/>
      <c r="SAR30" s="33"/>
      <c r="SAS30" s="33"/>
      <c r="SAT30" s="32"/>
      <c r="SAU30" s="37"/>
      <c r="SAV30" s="33"/>
      <c r="SAW30" s="33"/>
      <c r="SAX30" s="15"/>
      <c r="SAY30" s="15"/>
      <c r="SAZ30" s="32"/>
      <c r="SBA30" s="32"/>
      <c r="SBB30" s="33"/>
      <c r="SBC30" s="33"/>
      <c r="SBD30" s="32"/>
      <c r="SBE30" s="34"/>
      <c r="SBF30" s="35"/>
      <c r="SBG30" s="36"/>
      <c r="SBH30" s="35"/>
      <c r="SBI30" s="33"/>
      <c r="SBJ30" s="33"/>
      <c r="SBK30" s="33"/>
      <c r="SBL30" s="33"/>
      <c r="SBM30" s="33"/>
      <c r="SBN30" s="33"/>
      <c r="SBO30" s="32"/>
      <c r="SBP30" s="37"/>
      <c r="SBQ30" s="33"/>
      <c r="SBR30" s="33"/>
      <c r="SBS30" s="15"/>
      <c r="SBT30" s="15"/>
      <c r="SBU30" s="32"/>
      <c r="SBV30" s="32"/>
      <c r="SBW30" s="33"/>
      <c r="SBX30" s="33"/>
      <c r="SBY30" s="32"/>
      <c r="SBZ30" s="34"/>
      <c r="SCA30" s="35"/>
      <c r="SCB30" s="36"/>
      <c r="SCC30" s="35"/>
      <c r="SCD30" s="33"/>
      <c r="SCE30" s="33"/>
      <c r="SCF30" s="33"/>
      <c r="SCG30" s="33"/>
      <c r="SCH30" s="33"/>
      <c r="SCI30" s="33"/>
      <c r="SCJ30" s="32"/>
      <c r="SCK30" s="37"/>
      <c r="SCL30" s="33"/>
      <c r="SCM30" s="33"/>
      <c r="SCN30" s="15"/>
      <c r="SCO30" s="15"/>
      <c r="SCP30" s="32"/>
      <c r="SCQ30" s="32"/>
      <c r="SCR30" s="33"/>
      <c r="SCS30" s="33"/>
      <c r="SCT30" s="32"/>
      <c r="SCU30" s="34"/>
      <c r="SCV30" s="35"/>
      <c r="SCW30" s="36"/>
      <c r="SCX30" s="35"/>
      <c r="SCY30" s="33"/>
      <c r="SCZ30" s="33"/>
      <c r="SDA30" s="33"/>
      <c r="SDB30" s="33"/>
      <c r="SDC30" s="33"/>
      <c r="SDD30" s="33"/>
      <c r="SDE30" s="32"/>
      <c r="SDF30" s="37"/>
      <c r="SDG30" s="33"/>
      <c r="SDH30" s="33"/>
      <c r="SDI30" s="15"/>
      <c r="SDJ30" s="15"/>
      <c r="SDK30" s="32"/>
      <c r="SDL30" s="32"/>
      <c r="SDM30" s="33"/>
      <c r="SDN30" s="33"/>
      <c r="SDO30" s="32"/>
      <c r="SDP30" s="34"/>
      <c r="SDQ30" s="35"/>
      <c r="SDR30" s="36"/>
      <c r="SDS30" s="35"/>
      <c r="SDT30" s="33"/>
      <c r="SDU30" s="33"/>
      <c r="SDV30" s="33"/>
      <c r="SDW30" s="33"/>
      <c r="SDX30" s="33"/>
      <c r="SDY30" s="33"/>
      <c r="SDZ30" s="32"/>
      <c r="SEA30" s="37"/>
      <c r="SEB30" s="33"/>
      <c r="SEC30" s="33"/>
      <c r="SED30" s="15"/>
      <c r="SEE30" s="15"/>
      <c r="SEF30" s="32"/>
      <c r="SEG30" s="32"/>
      <c r="SEH30" s="33"/>
      <c r="SEI30" s="33"/>
      <c r="SEJ30" s="32"/>
      <c r="SEK30" s="34"/>
      <c r="SEL30" s="35"/>
      <c r="SEM30" s="36"/>
      <c r="SEN30" s="35"/>
      <c r="SEO30" s="33"/>
      <c r="SEP30" s="33"/>
      <c r="SEQ30" s="33"/>
      <c r="SER30" s="33"/>
      <c r="SES30" s="33"/>
      <c r="SET30" s="33"/>
      <c r="SEU30" s="32"/>
      <c r="SEV30" s="37"/>
      <c r="SEW30" s="33"/>
      <c r="SEX30" s="33"/>
      <c r="SEY30" s="15"/>
      <c r="SEZ30" s="15"/>
      <c r="SFA30" s="32"/>
      <c r="SFB30" s="32"/>
      <c r="SFC30" s="33"/>
      <c r="SFD30" s="33"/>
      <c r="SFE30" s="32"/>
      <c r="SFF30" s="34"/>
      <c r="SFG30" s="35"/>
      <c r="SFH30" s="36"/>
      <c r="SFI30" s="35"/>
      <c r="SFJ30" s="33"/>
      <c r="SFK30" s="33"/>
      <c r="SFL30" s="33"/>
      <c r="SFM30" s="33"/>
      <c r="SFN30" s="33"/>
      <c r="SFO30" s="33"/>
      <c r="SFP30" s="32"/>
      <c r="SFQ30" s="37"/>
      <c r="SFR30" s="33"/>
      <c r="SFS30" s="33"/>
      <c r="SFT30" s="15"/>
      <c r="SFU30" s="15"/>
      <c r="SFV30" s="32"/>
      <c r="SFW30" s="32"/>
      <c r="SFX30" s="33"/>
      <c r="SFY30" s="33"/>
      <c r="SFZ30" s="32"/>
      <c r="SGA30" s="34"/>
      <c r="SGB30" s="35"/>
      <c r="SGC30" s="36"/>
      <c r="SGD30" s="35"/>
      <c r="SGE30" s="33"/>
      <c r="SGF30" s="33"/>
      <c r="SGG30" s="33"/>
      <c r="SGH30" s="33"/>
      <c r="SGI30" s="33"/>
      <c r="SGJ30" s="33"/>
      <c r="SGK30" s="32"/>
      <c r="SGL30" s="37"/>
      <c r="SGM30" s="33"/>
      <c r="SGN30" s="33"/>
      <c r="SGO30" s="15"/>
      <c r="SGP30" s="15"/>
      <c r="SGQ30" s="32"/>
      <c r="SGR30" s="32"/>
      <c r="SGS30" s="33"/>
      <c r="SGT30" s="33"/>
      <c r="SGU30" s="32"/>
      <c r="SGV30" s="34"/>
      <c r="SGW30" s="35"/>
      <c r="SGX30" s="36"/>
      <c r="SGY30" s="35"/>
      <c r="SGZ30" s="33"/>
      <c r="SHA30" s="33"/>
      <c r="SHB30" s="33"/>
      <c r="SHC30" s="33"/>
      <c r="SHD30" s="33"/>
      <c r="SHE30" s="33"/>
      <c r="SHF30" s="32"/>
      <c r="SHG30" s="37"/>
      <c r="SHH30" s="33"/>
      <c r="SHI30" s="33"/>
      <c r="SHJ30" s="15"/>
      <c r="SHK30" s="15"/>
      <c r="SHL30" s="32"/>
      <c r="SHM30" s="32"/>
      <c r="SHN30" s="33"/>
      <c r="SHO30" s="33"/>
      <c r="SHP30" s="32"/>
      <c r="SHQ30" s="34"/>
      <c r="SHR30" s="35"/>
      <c r="SHS30" s="36"/>
      <c r="SHT30" s="35"/>
      <c r="SHU30" s="33"/>
      <c r="SHV30" s="33"/>
      <c r="SHW30" s="33"/>
      <c r="SHX30" s="33"/>
      <c r="SHY30" s="33"/>
      <c r="SHZ30" s="33"/>
      <c r="SIA30" s="32"/>
      <c r="SIB30" s="37"/>
      <c r="SIC30" s="33"/>
      <c r="SID30" s="33"/>
      <c r="SIE30" s="15"/>
      <c r="SIF30" s="15"/>
      <c r="SIG30" s="32"/>
      <c r="SIH30" s="32"/>
      <c r="SII30" s="33"/>
      <c r="SIJ30" s="33"/>
      <c r="SIK30" s="32"/>
      <c r="SIL30" s="34"/>
      <c r="SIM30" s="35"/>
      <c r="SIN30" s="36"/>
      <c r="SIO30" s="35"/>
      <c r="SIP30" s="33"/>
      <c r="SIQ30" s="33"/>
      <c r="SIR30" s="33"/>
      <c r="SIS30" s="33"/>
      <c r="SIT30" s="33"/>
      <c r="SIU30" s="33"/>
      <c r="SIV30" s="32"/>
      <c r="SIW30" s="37"/>
      <c r="SIX30" s="33"/>
      <c r="SIY30" s="33"/>
      <c r="SIZ30" s="15"/>
      <c r="SJA30" s="15"/>
      <c r="SJB30" s="32"/>
      <c r="SJC30" s="32"/>
      <c r="SJD30" s="33"/>
      <c r="SJE30" s="33"/>
      <c r="SJF30" s="32"/>
      <c r="SJG30" s="34"/>
      <c r="SJH30" s="35"/>
      <c r="SJI30" s="36"/>
      <c r="SJJ30" s="35"/>
      <c r="SJK30" s="33"/>
      <c r="SJL30" s="33"/>
      <c r="SJM30" s="33"/>
      <c r="SJN30" s="33"/>
      <c r="SJO30" s="33"/>
      <c r="SJP30" s="33"/>
      <c r="SJQ30" s="32"/>
      <c r="SJR30" s="37"/>
      <c r="SJS30" s="33"/>
      <c r="SJT30" s="33"/>
      <c r="SJU30" s="15"/>
      <c r="SJV30" s="15"/>
      <c r="SJW30" s="32"/>
      <c r="SJX30" s="32"/>
      <c r="SJY30" s="33"/>
      <c r="SJZ30" s="33"/>
      <c r="SKA30" s="32"/>
      <c r="SKB30" s="34"/>
      <c r="SKC30" s="35"/>
      <c r="SKD30" s="36"/>
      <c r="SKE30" s="35"/>
      <c r="SKF30" s="33"/>
      <c r="SKG30" s="33"/>
      <c r="SKH30" s="33"/>
      <c r="SKI30" s="33"/>
      <c r="SKJ30" s="33"/>
      <c r="SKK30" s="33"/>
      <c r="SKL30" s="32"/>
      <c r="SKM30" s="37"/>
      <c r="SKN30" s="33"/>
      <c r="SKO30" s="33"/>
      <c r="SKP30" s="15"/>
      <c r="SKQ30" s="15"/>
      <c r="SKR30" s="32"/>
      <c r="SKS30" s="32"/>
      <c r="SKT30" s="33"/>
      <c r="SKU30" s="33"/>
      <c r="SKV30" s="32"/>
      <c r="SKW30" s="34"/>
      <c r="SKX30" s="35"/>
      <c r="SKY30" s="36"/>
      <c r="SKZ30" s="35"/>
      <c r="SLA30" s="33"/>
      <c r="SLB30" s="33"/>
      <c r="SLC30" s="33"/>
      <c r="SLD30" s="33"/>
      <c r="SLE30" s="33"/>
      <c r="SLF30" s="33"/>
      <c r="SLG30" s="32"/>
      <c r="SLH30" s="37"/>
      <c r="SLI30" s="33"/>
      <c r="SLJ30" s="33"/>
      <c r="SLK30" s="15"/>
      <c r="SLL30" s="15"/>
      <c r="SLM30" s="32"/>
      <c r="SLN30" s="32"/>
      <c r="SLO30" s="33"/>
      <c r="SLP30" s="33"/>
      <c r="SLQ30" s="32"/>
      <c r="SLR30" s="34"/>
      <c r="SLS30" s="35"/>
      <c r="SLT30" s="36"/>
      <c r="SLU30" s="35"/>
      <c r="SLV30" s="33"/>
      <c r="SLW30" s="33"/>
      <c r="SLX30" s="33"/>
      <c r="SLY30" s="33"/>
      <c r="SLZ30" s="33"/>
      <c r="SMA30" s="33"/>
      <c r="SMB30" s="32"/>
      <c r="SMC30" s="37"/>
      <c r="SMD30" s="33"/>
      <c r="SME30" s="33"/>
      <c r="SMF30" s="15"/>
      <c r="SMG30" s="15"/>
      <c r="SMH30" s="32"/>
      <c r="SMI30" s="32"/>
      <c r="SMJ30" s="33"/>
      <c r="SMK30" s="33"/>
      <c r="SML30" s="32"/>
      <c r="SMM30" s="34"/>
      <c r="SMN30" s="35"/>
      <c r="SMO30" s="36"/>
      <c r="SMP30" s="35"/>
      <c r="SMQ30" s="33"/>
      <c r="SMR30" s="33"/>
      <c r="SMS30" s="33"/>
      <c r="SMT30" s="33"/>
      <c r="SMU30" s="33"/>
      <c r="SMV30" s="33"/>
      <c r="SMW30" s="32"/>
      <c r="SMX30" s="37"/>
      <c r="SMY30" s="33"/>
      <c r="SMZ30" s="33"/>
      <c r="SNA30" s="15"/>
      <c r="SNB30" s="15"/>
      <c r="SNC30" s="32"/>
      <c r="SND30" s="32"/>
      <c r="SNE30" s="33"/>
      <c r="SNF30" s="33"/>
      <c r="SNG30" s="32"/>
      <c r="SNH30" s="34"/>
      <c r="SNI30" s="35"/>
      <c r="SNJ30" s="36"/>
      <c r="SNK30" s="35"/>
      <c r="SNL30" s="33"/>
      <c r="SNM30" s="33"/>
      <c r="SNN30" s="33"/>
      <c r="SNO30" s="33"/>
      <c r="SNP30" s="33"/>
      <c r="SNQ30" s="33"/>
      <c r="SNR30" s="32"/>
      <c r="SNS30" s="37"/>
      <c r="SNT30" s="33"/>
      <c r="SNU30" s="33"/>
      <c r="SNV30" s="15"/>
      <c r="SNW30" s="15"/>
      <c r="SNX30" s="32"/>
      <c r="SNY30" s="32"/>
      <c r="SNZ30" s="33"/>
      <c r="SOA30" s="33"/>
      <c r="SOB30" s="32"/>
      <c r="SOC30" s="34"/>
      <c r="SOD30" s="35"/>
      <c r="SOE30" s="36"/>
      <c r="SOF30" s="35"/>
      <c r="SOG30" s="33"/>
      <c r="SOH30" s="33"/>
      <c r="SOI30" s="33"/>
      <c r="SOJ30" s="33"/>
      <c r="SOK30" s="33"/>
      <c r="SOL30" s="33"/>
      <c r="SOM30" s="32"/>
      <c r="SON30" s="37"/>
      <c r="SOO30" s="33"/>
      <c r="SOP30" s="33"/>
      <c r="SOQ30" s="15"/>
      <c r="SOR30" s="15"/>
      <c r="SOS30" s="32"/>
      <c r="SOT30" s="32"/>
      <c r="SOU30" s="33"/>
      <c r="SOV30" s="33"/>
      <c r="SOW30" s="32"/>
      <c r="SOX30" s="34"/>
      <c r="SOY30" s="35"/>
      <c r="SOZ30" s="36"/>
      <c r="SPA30" s="35"/>
      <c r="SPB30" s="33"/>
      <c r="SPC30" s="33"/>
      <c r="SPD30" s="33"/>
      <c r="SPE30" s="33"/>
      <c r="SPF30" s="33"/>
      <c r="SPG30" s="33"/>
      <c r="SPH30" s="32"/>
      <c r="SPI30" s="37"/>
      <c r="SPJ30" s="33"/>
      <c r="SPK30" s="33"/>
      <c r="SPL30" s="15"/>
      <c r="SPM30" s="15"/>
      <c r="SPN30" s="32"/>
      <c r="SPO30" s="32"/>
      <c r="SPP30" s="33"/>
      <c r="SPQ30" s="33"/>
      <c r="SPR30" s="32"/>
      <c r="SPS30" s="34"/>
      <c r="SPT30" s="35"/>
      <c r="SPU30" s="36"/>
      <c r="SPV30" s="35"/>
      <c r="SPW30" s="33"/>
      <c r="SPX30" s="33"/>
      <c r="SPY30" s="33"/>
      <c r="SPZ30" s="33"/>
      <c r="SQA30" s="33"/>
      <c r="SQB30" s="33"/>
      <c r="SQC30" s="32"/>
      <c r="SQD30" s="37"/>
      <c r="SQE30" s="33"/>
      <c r="SQF30" s="33"/>
      <c r="SQG30" s="15"/>
      <c r="SQH30" s="15"/>
      <c r="SQI30" s="32"/>
      <c r="SQJ30" s="32"/>
      <c r="SQK30" s="33"/>
      <c r="SQL30" s="33"/>
      <c r="SQM30" s="32"/>
      <c r="SQN30" s="34"/>
      <c r="SQO30" s="35"/>
      <c r="SQP30" s="36"/>
      <c r="SQQ30" s="35"/>
      <c r="SQR30" s="33"/>
      <c r="SQS30" s="33"/>
      <c r="SQT30" s="33"/>
      <c r="SQU30" s="33"/>
      <c r="SQV30" s="33"/>
      <c r="SQW30" s="33"/>
      <c r="SQX30" s="32"/>
      <c r="SQY30" s="37"/>
      <c r="SQZ30" s="33"/>
      <c r="SRA30" s="33"/>
      <c r="SRB30" s="15"/>
      <c r="SRC30" s="15"/>
      <c r="SRD30" s="32"/>
      <c r="SRE30" s="32"/>
      <c r="SRF30" s="33"/>
      <c r="SRG30" s="33"/>
      <c r="SRH30" s="32"/>
      <c r="SRI30" s="34"/>
      <c r="SRJ30" s="35"/>
      <c r="SRK30" s="36"/>
      <c r="SRL30" s="35"/>
      <c r="SRM30" s="33"/>
      <c r="SRN30" s="33"/>
      <c r="SRO30" s="33"/>
      <c r="SRP30" s="33"/>
      <c r="SRQ30" s="33"/>
      <c r="SRR30" s="33"/>
      <c r="SRS30" s="32"/>
      <c r="SRT30" s="37"/>
      <c r="SRU30" s="33"/>
      <c r="SRV30" s="33"/>
      <c r="SRW30" s="15"/>
      <c r="SRX30" s="15"/>
      <c r="SRY30" s="32"/>
      <c r="SRZ30" s="32"/>
      <c r="SSA30" s="33"/>
      <c r="SSB30" s="33"/>
      <c r="SSC30" s="32"/>
      <c r="SSD30" s="34"/>
      <c r="SSE30" s="35"/>
      <c r="SSF30" s="36"/>
      <c r="SSG30" s="35"/>
      <c r="SSH30" s="33"/>
      <c r="SSI30" s="33"/>
      <c r="SSJ30" s="33"/>
      <c r="SSK30" s="33"/>
      <c r="SSL30" s="33"/>
      <c r="SSM30" s="33"/>
      <c r="SSN30" s="32"/>
      <c r="SSO30" s="37"/>
      <c r="SSP30" s="33"/>
      <c r="SSQ30" s="33"/>
      <c r="SSR30" s="15"/>
      <c r="SSS30" s="15"/>
      <c r="SST30" s="32"/>
      <c r="SSU30" s="32"/>
      <c r="SSV30" s="33"/>
      <c r="SSW30" s="33"/>
      <c r="SSX30" s="32"/>
      <c r="SSY30" s="34"/>
      <c r="SSZ30" s="35"/>
      <c r="STA30" s="36"/>
      <c r="STB30" s="35"/>
      <c r="STC30" s="33"/>
      <c r="STD30" s="33"/>
      <c r="STE30" s="33"/>
      <c r="STF30" s="33"/>
      <c r="STG30" s="33"/>
      <c r="STH30" s="33"/>
      <c r="STI30" s="32"/>
      <c r="STJ30" s="37"/>
      <c r="STK30" s="33"/>
      <c r="STL30" s="33"/>
      <c r="STM30" s="15"/>
      <c r="STN30" s="15"/>
      <c r="STO30" s="32"/>
      <c r="STP30" s="32"/>
      <c r="STQ30" s="33"/>
      <c r="STR30" s="33"/>
      <c r="STS30" s="32"/>
      <c r="STT30" s="34"/>
      <c r="STU30" s="35"/>
      <c r="STV30" s="36"/>
      <c r="STW30" s="35"/>
      <c r="STX30" s="33"/>
      <c r="STY30" s="33"/>
      <c r="STZ30" s="33"/>
      <c r="SUA30" s="33"/>
      <c r="SUB30" s="33"/>
      <c r="SUC30" s="33"/>
      <c r="SUD30" s="32"/>
      <c r="SUE30" s="37"/>
      <c r="SUF30" s="33"/>
      <c r="SUG30" s="33"/>
      <c r="SUH30" s="15"/>
      <c r="SUI30" s="15"/>
      <c r="SUJ30" s="32"/>
      <c r="SUK30" s="32"/>
      <c r="SUL30" s="33"/>
      <c r="SUM30" s="33"/>
      <c r="SUN30" s="32"/>
      <c r="SUO30" s="34"/>
      <c r="SUP30" s="35"/>
      <c r="SUQ30" s="36"/>
      <c r="SUR30" s="35"/>
      <c r="SUS30" s="33"/>
      <c r="SUT30" s="33"/>
      <c r="SUU30" s="33"/>
      <c r="SUV30" s="33"/>
      <c r="SUW30" s="33"/>
      <c r="SUX30" s="33"/>
      <c r="SUY30" s="32"/>
      <c r="SUZ30" s="37"/>
      <c r="SVA30" s="33"/>
      <c r="SVB30" s="33"/>
      <c r="SVC30" s="15"/>
      <c r="SVD30" s="15"/>
      <c r="SVE30" s="32"/>
      <c r="SVF30" s="32"/>
      <c r="SVG30" s="33"/>
      <c r="SVH30" s="33"/>
      <c r="SVI30" s="32"/>
      <c r="SVJ30" s="34"/>
      <c r="SVK30" s="35"/>
      <c r="SVL30" s="36"/>
      <c r="SVM30" s="35"/>
      <c r="SVN30" s="33"/>
      <c r="SVO30" s="33"/>
      <c r="SVP30" s="33"/>
      <c r="SVQ30" s="33"/>
      <c r="SVR30" s="33"/>
      <c r="SVS30" s="33"/>
      <c r="SVT30" s="32"/>
      <c r="SVU30" s="37"/>
      <c r="SVV30" s="33"/>
      <c r="SVW30" s="33"/>
      <c r="SVX30" s="15"/>
      <c r="SVY30" s="15"/>
      <c r="SVZ30" s="32"/>
      <c r="SWA30" s="32"/>
      <c r="SWB30" s="33"/>
      <c r="SWC30" s="33"/>
      <c r="SWD30" s="32"/>
      <c r="SWE30" s="34"/>
      <c r="SWF30" s="35"/>
      <c r="SWG30" s="36"/>
      <c r="SWH30" s="35"/>
      <c r="SWI30" s="33"/>
      <c r="SWJ30" s="33"/>
      <c r="SWK30" s="33"/>
      <c r="SWL30" s="33"/>
      <c r="SWM30" s="33"/>
      <c r="SWN30" s="33"/>
      <c r="SWO30" s="32"/>
      <c r="SWP30" s="37"/>
      <c r="SWQ30" s="33"/>
      <c r="SWR30" s="33"/>
      <c r="SWS30" s="15"/>
      <c r="SWT30" s="15"/>
      <c r="SWU30" s="32"/>
      <c r="SWV30" s="32"/>
      <c r="SWW30" s="33"/>
      <c r="SWX30" s="33"/>
      <c r="SWY30" s="32"/>
      <c r="SWZ30" s="34"/>
      <c r="SXA30" s="35"/>
      <c r="SXB30" s="36"/>
      <c r="SXC30" s="35"/>
      <c r="SXD30" s="33"/>
      <c r="SXE30" s="33"/>
      <c r="SXF30" s="33"/>
      <c r="SXG30" s="33"/>
      <c r="SXH30" s="33"/>
      <c r="SXI30" s="33"/>
      <c r="SXJ30" s="32"/>
      <c r="SXK30" s="37"/>
      <c r="SXL30" s="33"/>
      <c r="SXM30" s="33"/>
      <c r="SXN30" s="15"/>
      <c r="SXO30" s="15"/>
      <c r="SXP30" s="32"/>
      <c r="SXQ30" s="32"/>
      <c r="SXR30" s="33"/>
      <c r="SXS30" s="33"/>
      <c r="SXT30" s="32"/>
      <c r="SXU30" s="34"/>
      <c r="SXV30" s="35"/>
      <c r="SXW30" s="36"/>
      <c r="SXX30" s="35"/>
      <c r="SXY30" s="33"/>
      <c r="SXZ30" s="33"/>
      <c r="SYA30" s="33"/>
      <c r="SYB30" s="33"/>
      <c r="SYC30" s="33"/>
      <c r="SYD30" s="33"/>
      <c r="SYE30" s="32"/>
      <c r="SYF30" s="37"/>
      <c r="SYG30" s="33"/>
      <c r="SYH30" s="33"/>
      <c r="SYI30" s="15"/>
      <c r="SYJ30" s="15"/>
      <c r="SYK30" s="32"/>
      <c r="SYL30" s="32"/>
      <c r="SYM30" s="33"/>
      <c r="SYN30" s="33"/>
      <c r="SYO30" s="32"/>
      <c r="SYP30" s="34"/>
      <c r="SYQ30" s="35"/>
      <c r="SYR30" s="36"/>
      <c r="SYS30" s="35"/>
      <c r="SYT30" s="33"/>
      <c r="SYU30" s="33"/>
      <c r="SYV30" s="33"/>
      <c r="SYW30" s="33"/>
      <c r="SYX30" s="33"/>
      <c r="SYY30" s="33"/>
      <c r="SYZ30" s="32"/>
      <c r="SZA30" s="37"/>
      <c r="SZB30" s="33"/>
      <c r="SZC30" s="33"/>
      <c r="SZD30" s="15"/>
      <c r="SZE30" s="15"/>
      <c r="SZF30" s="32"/>
      <c r="SZG30" s="32"/>
      <c r="SZH30" s="33"/>
      <c r="SZI30" s="33"/>
      <c r="SZJ30" s="32"/>
      <c r="SZK30" s="34"/>
      <c r="SZL30" s="35"/>
      <c r="SZM30" s="36"/>
      <c r="SZN30" s="35"/>
      <c r="SZO30" s="33"/>
      <c r="SZP30" s="33"/>
      <c r="SZQ30" s="33"/>
      <c r="SZR30" s="33"/>
      <c r="SZS30" s="33"/>
      <c r="SZT30" s="33"/>
      <c r="SZU30" s="32"/>
      <c r="SZV30" s="37"/>
      <c r="SZW30" s="33"/>
      <c r="SZX30" s="33"/>
      <c r="SZY30" s="15"/>
      <c r="SZZ30" s="15"/>
      <c r="TAA30" s="32"/>
      <c r="TAB30" s="32"/>
      <c r="TAC30" s="33"/>
      <c r="TAD30" s="33"/>
      <c r="TAE30" s="32"/>
      <c r="TAF30" s="34"/>
      <c r="TAG30" s="35"/>
      <c r="TAH30" s="36"/>
      <c r="TAI30" s="35"/>
      <c r="TAJ30" s="33"/>
      <c r="TAK30" s="33"/>
      <c r="TAL30" s="33"/>
      <c r="TAM30" s="33"/>
      <c r="TAN30" s="33"/>
      <c r="TAO30" s="33"/>
      <c r="TAP30" s="32"/>
      <c r="TAQ30" s="37"/>
      <c r="TAR30" s="33"/>
      <c r="TAS30" s="33"/>
      <c r="TAT30" s="15"/>
      <c r="TAU30" s="15"/>
      <c r="TAV30" s="32"/>
      <c r="TAW30" s="32"/>
      <c r="TAX30" s="33"/>
      <c r="TAY30" s="33"/>
      <c r="TAZ30" s="32"/>
      <c r="TBA30" s="34"/>
      <c r="TBB30" s="35"/>
      <c r="TBC30" s="36"/>
      <c r="TBD30" s="35"/>
      <c r="TBE30" s="33"/>
      <c r="TBF30" s="33"/>
      <c r="TBG30" s="33"/>
      <c r="TBH30" s="33"/>
      <c r="TBI30" s="33"/>
      <c r="TBJ30" s="33"/>
      <c r="TBK30" s="32"/>
      <c r="TBL30" s="37"/>
      <c r="TBM30" s="33"/>
      <c r="TBN30" s="33"/>
      <c r="TBO30" s="15"/>
      <c r="TBP30" s="15"/>
      <c r="TBQ30" s="32"/>
      <c r="TBR30" s="32"/>
      <c r="TBS30" s="33"/>
      <c r="TBT30" s="33"/>
      <c r="TBU30" s="32"/>
      <c r="TBV30" s="34"/>
      <c r="TBW30" s="35"/>
      <c r="TBX30" s="36"/>
      <c r="TBY30" s="35"/>
      <c r="TBZ30" s="33"/>
      <c r="TCA30" s="33"/>
      <c r="TCB30" s="33"/>
      <c r="TCC30" s="33"/>
      <c r="TCD30" s="33"/>
      <c r="TCE30" s="33"/>
      <c r="TCF30" s="32"/>
      <c r="TCG30" s="37"/>
      <c r="TCH30" s="33"/>
      <c r="TCI30" s="33"/>
      <c r="TCJ30" s="15"/>
      <c r="TCK30" s="15"/>
      <c r="TCL30" s="32"/>
      <c r="TCM30" s="32"/>
      <c r="TCN30" s="33"/>
      <c r="TCO30" s="33"/>
      <c r="TCP30" s="32"/>
      <c r="TCQ30" s="34"/>
      <c r="TCR30" s="35"/>
      <c r="TCS30" s="36"/>
      <c r="TCT30" s="35"/>
      <c r="TCU30" s="33"/>
      <c r="TCV30" s="33"/>
      <c r="TCW30" s="33"/>
      <c r="TCX30" s="33"/>
      <c r="TCY30" s="33"/>
      <c r="TCZ30" s="33"/>
      <c r="TDA30" s="32"/>
      <c r="TDB30" s="37"/>
      <c r="TDC30" s="33"/>
      <c r="TDD30" s="33"/>
      <c r="TDE30" s="15"/>
      <c r="TDF30" s="15"/>
      <c r="TDG30" s="32"/>
      <c r="TDH30" s="32"/>
      <c r="TDI30" s="33"/>
      <c r="TDJ30" s="33"/>
      <c r="TDK30" s="32"/>
      <c r="TDL30" s="34"/>
      <c r="TDM30" s="35"/>
      <c r="TDN30" s="36"/>
      <c r="TDO30" s="35"/>
      <c r="TDP30" s="33"/>
      <c r="TDQ30" s="33"/>
      <c r="TDR30" s="33"/>
      <c r="TDS30" s="33"/>
      <c r="TDT30" s="33"/>
      <c r="TDU30" s="33"/>
      <c r="TDV30" s="32"/>
      <c r="TDW30" s="37"/>
      <c r="TDX30" s="33"/>
      <c r="TDY30" s="33"/>
      <c r="TDZ30" s="15"/>
      <c r="TEA30" s="15"/>
      <c r="TEB30" s="32"/>
      <c r="TEC30" s="32"/>
      <c r="TED30" s="33"/>
      <c r="TEE30" s="33"/>
      <c r="TEF30" s="32"/>
      <c r="TEG30" s="34"/>
      <c r="TEH30" s="35"/>
      <c r="TEI30" s="36"/>
      <c r="TEJ30" s="35"/>
      <c r="TEK30" s="33"/>
      <c r="TEL30" s="33"/>
      <c r="TEM30" s="33"/>
      <c r="TEN30" s="33"/>
      <c r="TEO30" s="33"/>
      <c r="TEP30" s="33"/>
      <c r="TEQ30" s="32"/>
      <c r="TER30" s="37"/>
      <c r="TES30" s="33"/>
      <c r="TET30" s="33"/>
      <c r="TEU30" s="15"/>
      <c r="TEV30" s="15"/>
      <c r="TEW30" s="32"/>
      <c r="TEX30" s="32"/>
      <c r="TEY30" s="33"/>
      <c r="TEZ30" s="33"/>
      <c r="TFA30" s="32"/>
      <c r="TFB30" s="34"/>
      <c r="TFC30" s="35"/>
      <c r="TFD30" s="36"/>
      <c r="TFE30" s="35"/>
      <c r="TFF30" s="33"/>
      <c r="TFG30" s="33"/>
      <c r="TFH30" s="33"/>
      <c r="TFI30" s="33"/>
      <c r="TFJ30" s="33"/>
      <c r="TFK30" s="33"/>
      <c r="TFL30" s="32"/>
      <c r="TFM30" s="37"/>
      <c r="TFN30" s="33"/>
      <c r="TFO30" s="33"/>
      <c r="TFP30" s="15"/>
      <c r="TFQ30" s="15"/>
      <c r="TFR30" s="32"/>
      <c r="TFS30" s="32"/>
      <c r="TFT30" s="33"/>
      <c r="TFU30" s="33"/>
      <c r="TFV30" s="32"/>
      <c r="TFW30" s="34"/>
      <c r="TFX30" s="35"/>
      <c r="TFY30" s="36"/>
      <c r="TFZ30" s="35"/>
      <c r="TGA30" s="33"/>
      <c r="TGB30" s="33"/>
      <c r="TGC30" s="33"/>
      <c r="TGD30" s="33"/>
      <c r="TGE30" s="33"/>
      <c r="TGF30" s="33"/>
      <c r="TGG30" s="32"/>
      <c r="TGH30" s="37"/>
      <c r="TGI30" s="33"/>
      <c r="TGJ30" s="33"/>
      <c r="TGK30" s="15"/>
      <c r="TGL30" s="15"/>
      <c r="TGM30" s="32"/>
      <c r="TGN30" s="32"/>
      <c r="TGO30" s="33"/>
      <c r="TGP30" s="33"/>
      <c r="TGQ30" s="32"/>
      <c r="TGR30" s="34"/>
      <c r="TGS30" s="35"/>
      <c r="TGT30" s="36"/>
      <c r="TGU30" s="35"/>
      <c r="TGV30" s="33"/>
      <c r="TGW30" s="33"/>
      <c r="TGX30" s="33"/>
      <c r="TGY30" s="33"/>
      <c r="TGZ30" s="33"/>
      <c r="THA30" s="33"/>
      <c r="THB30" s="32"/>
      <c r="THC30" s="37"/>
      <c r="THD30" s="33"/>
      <c r="THE30" s="33"/>
      <c r="THF30" s="15"/>
      <c r="THG30" s="15"/>
      <c r="THH30" s="32"/>
      <c r="THI30" s="32"/>
      <c r="THJ30" s="33"/>
      <c r="THK30" s="33"/>
      <c r="THL30" s="32"/>
      <c r="THM30" s="34"/>
      <c r="THN30" s="35"/>
      <c r="THO30" s="36"/>
      <c r="THP30" s="35"/>
      <c r="THQ30" s="33"/>
      <c r="THR30" s="33"/>
      <c r="THS30" s="33"/>
      <c r="THT30" s="33"/>
      <c r="THU30" s="33"/>
      <c r="THV30" s="33"/>
      <c r="THW30" s="32"/>
      <c r="THX30" s="37"/>
      <c r="THY30" s="33"/>
      <c r="THZ30" s="33"/>
      <c r="TIA30" s="15"/>
      <c r="TIB30" s="15"/>
      <c r="TIC30" s="32"/>
      <c r="TID30" s="32"/>
      <c r="TIE30" s="33"/>
      <c r="TIF30" s="33"/>
      <c r="TIG30" s="32"/>
      <c r="TIH30" s="34"/>
      <c r="TII30" s="35"/>
      <c r="TIJ30" s="36"/>
      <c r="TIK30" s="35"/>
      <c r="TIL30" s="33"/>
      <c r="TIM30" s="33"/>
      <c r="TIN30" s="33"/>
      <c r="TIO30" s="33"/>
      <c r="TIP30" s="33"/>
      <c r="TIQ30" s="33"/>
      <c r="TIR30" s="32"/>
      <c r="TIS30" s="37"/>
      <c r="TIT30" s="33"/>
      <c r="TIU30" s="33"/>
      <c r="TIV30" s="15"/>
      <c r="TIW30" s="15"/>
      <c r="TIX30" s="32"/>
      <c r="TIY30" s="32"/>
      <c r="TIZ30" s="33"/>
      <c r="TJA30" s="33"/>
      <c r="TJB30" s="32"/>
      <c r="TJC30" s="34"/>
      <c r="TJD30" s="35"/>
      <c r="TJE30" s="36"/>
      <c r="TJF30" s="35"/>
      <c r="TJG30" s="33"/>
      <c r="TJH30" s="33"/>
      <c r="TJI30" s="33"/>
      <c r="TJJ30" s="33"/>
      <c r="TJK30" s="33"/>
      <c r="TJL30" s="33"/>
      <c r="TJM30" s="32"/>
      <c r="TJN30" s="37"/>
      <c r="TJO30" s="33"/>
      <c r="TJP30" s="33"/>
      <c r="TJQ30" s="15"/>
      <c r="TJR30" s="15"/>
      <c r="TJS30" s="32"/>
      <c r="TJT30" s="32"/>
      <c r="TJU30" s="33"/>
      <c r="TJV30" s="33"/>
      <c r="TJW30" s="32"/>
      <c r="TJX30" s="34"/>
      <c r="TJY30" s="35"/>
      <c r="TJZ30" s="36"/>
      <c r="TKA30" s="35"/>
      <c r="TKB30" s="33"/>
      <c r="TKC30" s="33"/>
      <c r="TKD30" s="33"/>
      <c r="TKE30" s="33"/>
      <c r="TKF30" s="33"/>
      <c r="TKG30" s="33"/>
      <c r="TKH30" s="32"/>
      <c r="TKI30" s="37"/>
      <c r="TKJ30" s="33"/>
      <c r="TKK30" s="33"/>
      <c r="TKL30" s="15"/>
      <c r="TKM30" s="15"/>
      <c r="TKN30" s="32"/>
      <c r="TKO30" s="32"/>
      <c r="TKP30" s="33"/>
      <c r="TKQ30" s="33"/>
      <c r="TKR30" s="32"/>
      <c r="TKS30" s="34"/>
      <c r="TKT30" s="35"/>
      <c r="TKU30" s="36"/>
      <c r="TKV30" s="35"/>
      <c r="TKW30" s="33"/>
      <c r="TKX30" s="33"/>
      <c r="TKY30" s="33"/>
      <c r="TKZ30" s="33"/>
      <c r="TLA30" s="33"/>
      <c r="TLB30" s="33"/>
      <c r="TLC30" s="32"/>
      <c r="TLD30" s="37"/>
      <c r="TLE30" s="33"/>
      <c r="TLF30" s="33"/>
      <c r="TLG30" s="15"/>
      <c r="TLH30" s="15"/>
      <c r="TLI30" s="32"/>
      <c r="TLJ30" s="32"/>
      <c r="TLK30" s="33"/>
      <c r="TLL30" s="33"/>
      <c r="TLM30" s="32"/>
      <c r="TLN30" s="34"/>
      <c r="TLO30" s="35"/>
      <c r="TLP30" s="36"/>
      <c r="TLQ30" s="35"/>
      <c r="TLR30" s="33"/>
      <c r="TLS30" s="33"/>
      <c r="TLT30" s="33"/>
      <c r="TLU30" s="33"/>
      <c r="TLV30" s="33"/>
      <c r="TLW30" s="33"/>
      <c r="TLX30" s="32"/>
      <c r="TLY30" s="37"/>
      <c r="TLZ30" s="33"/>
      <c r="TMA30" s="33"/>
      <c r="TMB30" s="15"/>
      <c r="TMC30" s="15"/>
      <c r="TMD30" s="32"/>
      <c r="TME30" s="32"/>
      <c r="TMF30" s="33"/>
      <c r="TMG30" s="33"/>
      <c r="TMH30" s="32"/>
      <c r="TMI30" s="34"/>
      <c r="TMJ30" s="35"/>
      <c r="TMK30" s="36"/>
      <c r="TML30" s="35"/>
      <c r="TMM30" s="33"/>
      <c r="TMN30" s="33"/>
      <c r="TMO30" s="33"/>
      <c r="TMP30" s="33"/>
      <c r="TMQ30" s="33"/>
      <c r="TMR30" s="33"/>
      <c r="TMS30" s="32"/>
      <c r="TMT30" s="37"/>
      <c r="TMU30" s="33"/>
      <c r="TMV30" s="33"/>
      <c r="TMW30" s="15"/>
      <c r="TMX30" s="15"/>
      <c r="TMY30" s="32"/>
      <c r="TMZ30" s="32"/>
      <c r="TNA30" s="33"/>
      <c r="TNB30" s="33"/>
      <c r="TNC30" s="32"/>
      <c r="TND30" s="34"/>
      <c r="TNE30" s="35"/>
      <c r="TNF30" s="36"/>
      <c r="TNG30" s="35"/>
      <c r="TNH30" s="33"/>
      <c r="TNI30" s="33"/>
      <c r="TNJ30" s="33"/>
      <c r="TNK30" s="33"/>
      <c r="TNL30" s="33"/>
      <c r="TNM30" s="33"/>
      <c r="TNN30" s="32"/>
      <c r="TNO30" s="37"/>
      <c r="TNP30" s="33"/>
      <c r="TNQ30" s="33"/>
      <c r="TNR30" s="15"/>
      <c r="TNS30" s="15"/>
      <c r="TNT30" s="32"/>
      <c r="TNU30" s="32"/>
      <c r="TNV30" s="33"/>
      <c r="TNW30" s="33"/>
      <c r="TNX30" s="32"/>
      <c r="TNY30" s="34"/>
      <c r="TNZ30" s="35"/>
      <c r="TOA30" s="36"/>
      <c r="TOB30" s="35"/>
      <c r="TOC30" s="33"/>
      <c r="TOD30" s="33"/>
      <c r="TOE30" s="33"/>
      <c r="TOF30" s="33"/>
      <c r="TOG30" s="33"/>
      <c r="TOH30" s="33"/>
      <c r="TOI30" s="32"/>
      <c r="TOJ30" s="37"/>
      <c r="TOK30" s="33"/>
      <c r="TOL30" s="33"/>
      <c r="TOM30" s="15"/>
      <c r="TON30" s="15"/>
      <c r="TOO30" s="32"/>
      <c r="TOP30" s="32"/>
      <c r="TOQ30" s="33"/>
      <c r="TOR30" s="33"/>
      <c r="TOS30" s="32"/>
      <c r="TOT30" s="34"/>
      <c r="TOU30" s="35"/>
      <c r="TOV30" s="36"/>
      <c r="TOW30" s="35"/>
      <c r="TOX30" s="33"/>
      <c r="TOY30" s="33"/>
      <c r="TOZ30" s="33"/>
      <c r="TPA30" s="33"/>
      <c r="TPB30" s="33"/>
      <c r="TPC30" s="33"/>
      <c r="TPD30" s="32"/>
      <c r="TPE30" s="37"/>
      <c r="TPF30" s="33"/>
      <c r="TPG30" s="33"/>
      <c r="TPH30" s="15"/>
      <c r="TPI30" s="15"/>
      <c r="TPJ30" s="32"/>
      <c r="TPK30" s="32"/>
      <c r="TPL30" s="33"/>
      <c r="TPM30" s="33"/>
      <c r="TPN30" s="32"/>
      <c r="TPO30" s="34"/>
      <c r="TPP30" s="35"/>
      <c r="TPQ30" s="36"/>
      <c r="TPR30" s="35"/>
      <c r="TPS30" s="33"/>
      <c r="TPT30" s="33"/>
      <c r="TPU30" s="33"/>
      <c r="TPV30" s="33"/>
      <c r="TPW30" s="33"/>
      <c r="TPX30" s="33"/>
      <c r="TPY30" s="32"/>
      <c r="TPZ30" s="37"/>
      <c r="TQA30" s="33"/>
      <c r="TQB30" s="33"/>
      <c r="TQC30" s="15"/>
      <c r="TQD30" s="15"/>
      <c r="TQE30" s="32"/>
      <c r="TQF30" s="32"/>
      <c r="TQG30" s="33"/>
      <c r="TQH30" s="33"/>
      <c r="TQI30" s="32"/>
      <c r="TQJ30" s="34"/>
      <c r="TQK30" s="35"/>
      <c r="TQL30" s="36"/>
      <c r="TQM30" s="35"/>
      <c r="TQN30" s="33"/>
      <c r="TQO30" s="33"/>
      <c r="TQP30" s="33"/>
      <c r="TQQ30" s="33"/>
      <c r="TQR30" s="33"/>
      <c r="TQS30" s="33"/>
      <c r="TQT30" s="32"/>
      <c r="TQU30" s="37"/>
      <c r="TQV30" s="33"/>
      <c r="TQW30" s="33"/>
      <c r="TQX30" s="15"/>
      <c r="TQY30" s="15"/>
      <c r="TQZ30" s="32"/>
      <c r="TRA30" s="32"/>
      <c r="TRB30" s="33"/>
      <c r="TRC30" s="33"/>
      <c r="TRD30" s="32"/>
      <c r="TRE30" s="34"/>
      <c r="TRF30" s="35"/>
      <c r="TRG30" s="36"/>
      <c r="TRH30" s="35"/>
      <c r="TRI30" s="33"/>
      <c r="TRJ30" s="33"/>
      <c r="TRK30" s="33"/>
      <c r="TRL30" s="33"/>
      <c r="TRM30" s="33"/>
      <c r="TRN30" s="33"/>
      <c r="TRO30" s="32"/>
      <c r="TRP30" s="37"/>
      <c r="TRQ30" s="33"/>
      <c r="TRR30" s="33"/>
      <c r="TRS30" s="15"/>
      <c r="TRT30" s="15"/>
      <c r="TRU30" s="32"/>
      <c r="TRV30" s="32"/>
      <c r="TRW30" s="33"/>
      <c r="TRX30" s="33"/>
      <c r="TRY30" s="32"/>
      <c r="TRZ30" s="34"/>
      <c r="TSA30" s="35"/>
      <c r="TSB30" s="36"/>
      <c r="TSC30" s="35"/>
      <c r="TSD30" s="33"/>
      <c r="TSE30" s="33"/>
      <c r="TSF30" s="33"/>
      <c r="TSG30" s="33"/>
      <c r="TSH30" s="33"/>
      <c r="TSI30" s="33"/>
      <c r="TSJ30" s="32"/>
      <c r="TSK30" s="37"/>
      <c r="TSL30" s="33"/>
      <c r="TSM30" s="33"/>
      <c r="TSN30" s="15"/>
      <c r="TSO30" s="15"/>
      <c r="TSP30" s="32"/>
      <c r="TSQ30" s="32"/>
      <c r="TSR30" s="33"/>
      <c r="TSS30" s="33"/>
      <c r="TST30" s="32"/>
      <c r="TSU30" s="34"/>
      <c r="TSV30" s="35"/>
      <c r="TSW30" s="36"/>
      <c r="TSX30" s="35"/>
      <c r="TSY30" s="33"/>
      <c r="TSZ30" s="33"/>
      <c r="TTA30" s="33"/>
      <c r="TTB30" s="33"/>
      <c r="TTC30" s="33"/>
      <c r="TTD30" s="33"/>
      <c r="TTE30" s="32"/>
      <c r="TTF30" s="37"/>
      <c r="TTG30" s="33"/>
      <c r="TTH30" s="33"/>
      <c r="TTI30" s="15"/>
      <c r="TTJ30" s="15"/>
      <c r="TTK30" s="32"/>
      <c r="TTL30" s="32"/>
      <c r="TTM30" s="33"/>
      <c r="TTN30" s="33"/>
      <c r="TTO30" s="32"/>
      <c r="TTP30" s="34"/>
      <c r="TTQ30" s="35"/>
      <c r="TTR30" s="36"/>
      <c r="TTS30" s="35"/>
      <c r="TTT30" s="33"/>
      <c r="TTU30" s="33"/>
      <c r="TTV30" s="33"/>
      <c r="TTW30" s="33"/>
      <c r="TTX30" s="33"/>
      <c r="TTY30" s="33"/>
      <c r="TTZ30" s="32"/>
      <c r="TUA30" s="37"/>
      <c r="TUB30" s="33"/>
      <c r="TUC30" s="33"/>
      <c r="TUD30" s="15"/>
      <c r="TUE30" s="15"/>
      <c r="TUF30" s="32"/>
      <c r="TUG30" s="32"/>
      <c r="TUH30" s="33"/>
      <c r="TUI30" s="33"/>
      <c r="TUJ30" s="32"/>
      <c r="TUK30" s="34"/>
      <c r="TUL30" s="35"/>
      <c r="TUM30" s="36"/>
      <c r="TUN30" s="35"/>
      <c r="TUO30" s="33"/>
      <c r="TUP30" s="33"/>
      <c r="TUQ30" s="33"/>
      <c r="TUR30" s="33"/>
      <c r="TUS30" s="33"/>
      <c r="TUT30" s="33"/>
      <c r="TUU30" s="32"/>
      <c r="TUV30" s="37"/>
      <c r="TUW30" s="33"/>
      <c r="TUX30" s="33"/>
      <c r="TUY30" s="15"/>
      <c r="TUZ30" s="15"/>
      <c r="TVA30" s="32"/>
      <c r="TVB30" s="32"/>
      <c r="TVC30" s="33"/>
      <c r="TVD30" s="33"/>
      <c r="TVE30" s="32"/>
      <c r="TVF30" s="34"/>
      <c r="TVG30" s="35"/>
      <c r="TVH30" s="36"/>
      <c r="TVI30" s="35"/>
      <c r="TVJ30" s="33"/>
      <c r="TVK30" s="33"/>
      <c r="TVL30" s="33"/>
      <c r="TVM30" s="33"/>
      <c r="TVN30" s="33"/>
      <c r="TVO30" s="33"/>
      <c r="TVP30" s="32"/>
      <c r="TVQ30" s="37"/>
      <c r="TVR30" s="33"/>
      <c r="TVS30" s="33"/>
      <c r="TVT30" s="15"/>
      <c r="TVU30" s="15"/>
      <c r="TVV30" s="32"/>
      <c r="TVW30" s="32"/>
      <c r="TVX30" s="33"/>
      <c r="TVY30" s="33"/>
      <c r="TVZ30" s="32"/>
      <c r="TWA30" s="34"/>
      <c r="TWB30" s="35"/>
      <c r="TWC30" s="36"/>
      <c r="TWD30" s="35"/>
      <c r="TWE30" s="33"/>
      <c r="TWF30" s="33"/>
      <c r="TWG30" s="33"/>
      <c r="TWH30" s="33"/>
      <c r="TWI30" s="33"/>
      <c r="TWJ30" s="33"/>
      <c r="TWK30" s="32"/>
      <c r="TWL30" s="37"/>
      <c r="TWM30" s="33"/>
      <c r="TWN30" s="33"/>
      <c r="TWO30" s="15"/>
      <c r="TWP30" s="15"/>
      <c r="TWQ30" s="32"/>
      <c r="TWR30" s="32"/>
      <c r="TWS30" s="33"/>
      <c r="TWT30" s="33"/>
      <c r="TWU30" s="32"/>
      <c r="TWV30" s="34"/>
      <c r="TWW30" s="35"/>
      <c r="TWX30" s="36"/>
      <c r="TWY30" s="35"/>
      <c r="TWZ30" s="33"/>
      <c r="TXA30" s="33"/>
      <c r="TXB30" s="33"/>
      <c r="TXC30" s="33"/>
      <c r="TXD30" s="33"/>
      <c r="TXE30" s="33"/>
      <c r="TXF30" s="32"/>
      <c r="TXG30" s="37"/>
      <c r="TXH30" s="33"/>
      <c r="TXI30" s="33"/>
      <c r="TXJ30" s="15"/>
      <c r="TXK30" s="15"/>
      <c r="TXL30" s="32"/>
      <c r="TXM30" s="32"/>
      <c r="TXN30" s="33"/>
      <c r="TXO30" s="33"/>
      <c r="TXP30" s="32"/>
      <c r="TXQ30" s="34"/>
      <c r="TXR30" s="35"/>
      <c r="TXS30" s="36"/>
      <c r="TXT30" s="35"/>
      <c r="TXU30" s="33"/>
      <c r="TXV30" s="33"/>
      <c r="TXW30" s="33"/>
      <c r="TXX30" s="33"/>
      <c r="TXY30" s="33"/>
      <c r="TXZ30" s="33"/>
      <c r="TYA30" s="32"/>
      <c r="TYB30" s="37"/>
      <c r="TYC30" s="33"/>
      <c r="TYD30" s="33"/>
      <c r="TYE30" s="15"/>
      <c r="TYF30" s="15"/>
      <c r="TYG30" s="32"/>
      <c r="TYH30" s="32"/>
      <c r="TYI30" s="33"/>
      <c r="TYJ30" s="33"/>
      <c r="TYK30" s="32"/>
      <c r="TYL30" s="34"/>
      <c r="TYM30" s="35"/>
      <c r="TYN30" s="36"/>
      <c r="TYO30" s="35"/>
      <c r="TYP30" s="33"/>
      <c r="TYQ30" s="33"/>
      <c r="TYR30" s="33"/>
      <c r="TYS30" s="33"/>
      <c r="TYT30" s="33"/>
      <c r="TYU30" s="33"/>
      <c r="TYV30" s="32"/>
      <c r="TYW30" s="37"/>
      <c r="TYX30" s="33"/>
      <c r="TYY30" s="33"/>
      <c r="TYZ30" s="15"/>
      <c r="TZA30" s="15"/>
      <c r="TZB30" s="32"/>
      <c r="TZC30" s="32"/>
      <c r="TZD30" s="33"/>
      <c r="TZE30" s="33"/>
      <c r="TZF30" s="32"/>
      <c r="TZG30" s="34"/>
      <c r="TZH30" s="35"/>
      <c r="TZI30" s="36"/>
      <c r="TZJ30" s="35"/>
      <c r="TZK30" s="33"/>
      <c r="TZL30" s="33"/>
      <c r="TZM30" s="33"/>
      <c r="TZN30" s="33"/>
      <c r="TZO30" s="33"/>
      <c r="TZP30" s="33"/>
      <c r="TZQ30" s="32"/>
      <c r="TZR30" s="37"/>
      <c r="TZS30" s="33"/>
      <c r="TZT30" s="33"/>
      <c r="TZU30" s="15"/>
      <c r="TZV30" s="15"/>
      <c r="TZW30" s="32"/>
      <c r="TZX30" s="32"/>
      <c r="TZY30" s="33"/>
      <c r="TZZ30" s="33"/>
      <c r="UAA30" s="32"/>
      <c r="UAB30" s="34"/>
      <c r="UAC30" s="35"/>
      <c r="UAD30" s="36"/>
      <c r="UAE30" s="35"/>
      <c r="UAF30" s="33"/>
      <c r="UAG30" s="33"/>
      <c r="UAH30" s="33"/>
      <c r="UAI30" s="33"/>
      <c r="UAJ30" s="33"/>
      <c r="UAK30" s="33"/>
      <c r="UAL30" s="32"/>
      <c r="UAM30" s="37"/>
      <c r="UAN30" s="33"/>
      <c r="UAO30" s="33"/>
      <c r="UAP30" s="15"/>
      <c r="UAQ30" s="15"/>
      <c r="UAR30" s="32"/>
      <c r="UAS30" s="32"/>
      <c r="UAT30" s="33"/>
      <c r="UAU30" s="33"/>
      <c r="UAV30" s="32"/>
      <c r="UAW30" s="34"/>
      <c r="UAX30" s="35"/>
      <c r="UAY30" s="36"/>
      <c r="UAZ30" s="35"/>
      <c r="UBA30" s="33"/>
      <c r="UBB30" s="33"/>
      <c r="UBC30" s="33"/>
      <c r="UBD30" s="33"/>
      <c r="UBE30" s="33"/>
      <c r="UBF30" s="33"/>
      <c r="UBG30" s="32"/>
      <c r="UBH30" s="37"/>
      <c r="UBI30" s="33"/>
      <c r="UBJ30" s="33"/>
      <c r="UBK30" s="15"/>
      <c r="UBL30" s="15"/>
      <c r="UBM30" s="32"/>
      <c r="UBN30" s="32"/>
      <c r="UBO30" s="33"/>
      <c r="UBP30" s="33"/>
      <c r="UBQ30" s="32"/>
      <c r="UBR30" s="34"/>
      <c r="UBS30" s="35"/>
      <c r="UBT30" s="36"/>
      <c r="UBU30" s="35"/>
      <c r="UBV30" s="33"/>
      <c r="UBW30" s="33"/>
      <c r="UBX30" s="33"/>
      <c r="UBY30" s="33"/>
      <c r="UBZ30" s="33"/>
      <c r="UCA30" s="33"/>
      <c r="UCB30" s="32"/>
      <c r="UCC30" s="37"/>
      <c r="UCD30" s="33"/>
      <c r="UCE30" s="33"/>
      <c r="UCF30" s="15"/>
      <c r="UCG30" s="15"/>
      <c r="UCH30" s="32"/>
      <c r="UCI30" s="32"/>
      <c r="UCJ30" s="33"/>
      <c r="UCK30" s="33"/>
      <c r="UCL30" s="32"/>
      <c r="UCM30" s="34"/>
      <c r="UCN30" s="35"/>
      <c r="UCO30" s="36"/>
      <c r="UCP30" s="35"/>
      <c r="UCQ30" s="33"/>
      <c r="UCR30" s="33"/>
      <c r="UCS30" s="33"/>
      <c r="UCT30" s="33"/>
      <c r="UCU30" s="33"/>
      <c r="UCV30" s="33"/>
      <c r="UCW30" s="32"/>
      <c r="UCX30" s="37"/>
      <c r="UCY30" s="33"/>
      <c r="UCZ30" s="33"/>
      <c r="UDA30" s="15"/>
      <c r="UDB30" s="15"/>
      <c r="UDC30" s="32"/>
      <c r="UDD30" s="32"/>
      <c r="UDE30" s="33"/>
      <c r="UDF30" s="33"/>
      <c r="UDG30" s="32"/>
      <c r="UDH30" s="34"/>
      <c r="UDI30" s="35"/>
      <c r="UDJ30" s="36"/>
      <c r="UDK30" s="35"/>
      <c r="UDL30" s="33"/>
      <c r="UDM30" s="33"/>
      <c r="UDN30" s="33"/>
      <c r="UDO30" s="33"/>
      <c r="UDP30" s="33"/>
      <c r="UDQ30" s="33"/>
      <c r="UDR30" s="32"/>
      <c r="UDS30" s="37"/>
      <c r="UDT30" s="33"/>
      <c r="UDU30" s="33"/>
      <c r="UDV30" s="15"/>
      <c r="UDW30" s="15"/>
      <c r="UDX30" s="32"/>
      <c r="UDY30" s="32"/>
      <c r="UDZ30" s="33"/>
      <c r="UEA30" s="33"/>
      <c r="UEB30" s="32"/>
      <c r="UEC30" s="34"/>
      <c r="UED30" s="35"/>
      <c r="UEE30" s="36"/>
      <c r="UEF30" s="35"/>
      <c r="UEG30" s="33"/>
      <c r="UEH30" s="33"/>
      <c r="UEI30" s="33"/>
      <c r="UEJ30" s="33"/>
      <c r="UEK30" s="33"/>
      <c r="UEL30" s="33"/>
      <c r="UEM30" s="32"/>
      <c r="UEN30" s="37"/>
      <c r="UEO30" s="33"/>
      <c r="UEP30" s="33"/>
      <c r="UEQ30" s="15"/>
      <c r="UER30" s="15"/>
      <c r="UES30" s="32"/>
      <c r="UET30" s="32"/>
      <c r="UEU30" s="33"/>
      <c r="UEV30" s="33"/>
      <c r="UEW30" s="32"/>
      <c r="UEX30" s="34"/>
      <c r="UEY30" s="35"/>
      <c r="UEZ30" s="36"/>
      <c r="UFA30" s="35"/>
      <c r="UFB30" s="33"/>
      <c r="UFC30" s="33"/>
      <c r="UFD30" s="33"/>
      <c r="UFE30" s="33"/>
      <c r="UFF30" s="33"/>
      <c r="UFG30" s="33"/>
      <c r="UFH30" s="32"/>
      <c r="UFI30" s="37"/>
      <c r="UFJ30" s="33"/>
      <c r="UFK30" s="33"/>
      <c r="UFL30" s="15"/>
      <c r="UFM30" s="15"/>
      <c r="UFN30" s="32"/>
      <c r="UFO30" s="32"/>
      <c r="UFP30" s="33"/>
      <c r="UFQ30" s="33"/>
      <c r="UFR30" s="32"/>
      <c r="UFS30" s="34"/>
      <c r="UFT30" s="35"/>
      <c r="UFU30" s="36"/>
      <c r="UFV30" s="35"/>
      <c r="UFW30" s="33"/>
      <c r="UFX30" s="33"/>
      <c r="UFY30" s="33"/>
      <c r="UFZ30" s="33"/>
      <c r="UGA30" s="33"/>
      <c r="UGB30" s="33"/>
      <c r="UGC30" s="32"/>
      <c r="UGD30" s="37"/>
      <c r="UGE30" s="33"/>
      <c r="UGF30" s="33"/>
      <c r="UGG30" s="15"/>
      <c r="UGH30" s="15"/>
      <c r="UGI30" s="32"/>
      <c r="UGJ30" s="32"/>
      <c r="UGK30" s="33"/>
      <c r="UGL30" s="33"/>
      <c r="UGM30" s="32"/>
      <c r="UGN30" s="34"/>
      <c r="UGO30" s="35"/>
      <c r="UGP30" s="36"/>
      <c r="UGQ30" s="35"/>
      <c r="UGR30" s="33"/>
      <c r="UGS30" s="33"/>
      <c r="UGT30" s="33"/>
      <c r="UGU30" s="33"/>
      <c r="UGV30" s="33"/>
      <c r="UGW30" s="33"/>
      <c r="UGX30" s="32"/>
      <c r="UGY30" s="37"/>
      <c r="UGZ30" s="33"/>
      <c r="UHA30" s="33"/>
      <c r="UHB30" s="15"/>
      <c r="UHC30" s="15"/>
      <c r="UHD30" s="32"/>
      <c r="UHE30" s="32"/>
      <c r="UHF30" s="33"/>
      <c r="UHG30" s="33"/>
      <c r="UHH30" s="32"/>
      <c r="UHI30" s="34"/>
      <c r="UHJ30" s="35"/>
      <c r="UHK30" s="36"/>
      <c r="UHL30" s="35"/>
      <c r="UHM30" s="33"/>
      <c r="UHN30" s="33"/>
      <c r="UHO30" s="33"/>
      <c r="UHP30" s="33"/>
      <c r="UHQ30" s="33"/>
      <c r="UHR30" s="33"/>
      <c r="UHS30" s="32"/>
      <c r="UHT30" s="37"/>
      <c r="UHU30" s="33"/>
      <c r="UHV30" s="33"/>
      <c r="UHW30" s="15"/>
      <c r="UHX30" s="15"/>
      <c r="UHY30" s="32"/>
      <c r="UHZ30" s="32"/>
      <c r="UIA30" s="33"/>
      <c r="UIB30" s="33"/>
      <c r="UIC30" s="32"/>
      <c r="UID30" s="34"/>
      <c r="UIE30" s="35"/>
      <c r="UIF30" s="36"/>
      <c r="UIG30" s="35"/>
      <c r="UIH30" s="33"/>
      <c r="UII30" s="33"/>
      <c r="UIJ30" s="33"/>
      <c r="UIK30" s="33"/>
      <c r="UIL30" s="33"/>
      <c r="UIM30" s="33"/>
      <c r="UIN30" s="32"/>
      <c r="UIO30" s="37"/>
      <c r="UIP30" s="33"/>
      <c r="UIQ30" s="33"/>
      <c r="UIR30" s="15"/>
      <c r="UIS30" s="15"/>
      <c r="UIT30" s="32"/>
      <c r="UIU30" s="32"/>
      <c r="UIV30" s="33"/>
      <c r="UIW30" s="33"/>
      <c r="UIX30" s="32"/>
      <c r="UIY30" s="34"/>
      <c r="UIZ30" s="35"/>
      <c r="UJA30" s="36"/>
      <c r="UJB30" s="35"/>
      <c r="UJC30" s="33"/>
      <c r="UJD30" s="33"/>
      <c r="UJE30" s="33"/>
      <c r="UJF30" s="33"/>
      <c r="UJG30" s="33"/>
      <c r="UJH30" s="33"/>
      <c r="UJI30" s="32"/>
      <c r="UJJ30" s="37"/>
      <c r="UJK30" s="33"/>
      <c r="UJL30" s="33"/>
      <c r="UJM30" s="15"/>
      <c r="UJN30" s="15"/>
      <c r="UJO30" s="32"/>
      <c r="UJP30" s="32"/>
      <c r="UJQ30" s="33"/>
      <c r="UJR30" s="33"/>
      <c r="UJS30" s="32"/>
      <c r="UJT30" s="34"/>
      <c r="UJU30" s="35"/>
      <c r="UJV30" s="36"/>
      <c r="UJW30" s="35"/>
      <c r="UJX30" s="33"/>
      <c r="UJY30" s="33"/>
      <c r="UJZ30" s="33"/>
      <c r="UKA30" s="33"/>
      <c r="UKB30" s="33"/>
      <c r="UKC30" s="33"/>
      <c r="UKD30" s="32"/>
      <c r="UKE30" s="37"/>
      <c r="UKF30" s="33"/>
      <c r="UKG30" s="33"/>
      <c r="UKH30" s="15"/>
      <c r="UKI30" s="15"/>
      <c r="UKJ30" s="32"/>
      <c r="UKK30" s="32"/>
      <c r="UKL30" s="33"/>
      <c r="UKM30" s="33"/>
      <c r="UKN30" s="32"/>
      <c r="UKO30" s="34"/>
      <c r="UKP30" s="35"/>
      <c r="UKQ30" s="36"/>
      <c r="UKR30" s="35"/>
      <c r="UKS30" s="33"/>
      <c r="UKT30" s="33"/>
      <c r="UKU30" s="33"/>
      <c r="UKV30" s="33"/>
      <c r="UKW30" s="33"/>
      <c r="UKX30" s="33"/>
      <c r="UKY30" s="32"/>
      <c r="UKZ30" s="37"/>
      <c r="ULA30" s="33"/>
      <c r="ULB30" s="33"/>
      <c r="ULC30" s="15"/>
      <c r="ULD30" s="15"/>
      <c r="ULE30" s="32"/>
      <c r="ULF30" s="32"/>
      <c r="ULG30" s="33"/>
      <c r="ULH30" s="33"/>
      <c r="ULI30" s="32"/>
      <c r="ULJ30" s="34"/>
      <c r="ULK30" s="35"/>
      <c r="ULL30" s="36"/>
      <c r="ULM30" s="35"/>
      <c r="ULN30" s="33"/>
      <c r="ULO30" s="33"/>
      <c r="ULP30" s="33"/>
      <c r="ULQ30" s="33"/>
      <c r="ULR30" s="33"/>
      <c r="ULS30" s="33"/>
      <c r="ULT30" s="32"/>
      <c r="ULU30" s="37"/>
      <c r="ULV30" s="33"/>
      <c r="ULW30" s="33"/>
      <c r="ULX30" s="15"/>
      <c r="ULY30" s="15"/>
      <c r="ULZ30" s="32"/>
      <c r="UMA30" s="32"/>
      <c r="UMB30" s="33"/>
      <c r="UMC30" s="33"/>
      <c r="UMD30" s="32"/>
      <c r="UME30" s="34"/>
      <c r="UMF30" s="35"/>
      <c r="UMG30" s="36"/>
      <c r="UMH30" s="35"/>
      <c r="UMI30" s="33"/>
      <c r="UMJ30" s="33"/>
      <c r="UMK30" s="33"/>
      <c r="UML30" s="33"/>
      <c r="UMM30" s="33"/>
      <c r="UMN30" s="33"/>
      <c r="UMO30" s="32"/>
      <c r="UMP30" s="37"/>
      <c r="UMQ30" s="33"/>
      <c r="UMR30" s="33"/>
      <c r="UMS30" s="15"/>
      <c r="UMT30" s="15"/>
      <c r="UMU30" s="32"/>
      <c r="UMV30" s="32"/>
      <c r="UMW30" s="33"/>
      <c r="UMX30" s="33"/>
      <c r="UMY30" s="32"/>
      <c r="UMZ30" s="34"/>
      <c r="UNA30" s="35"/>
      <c r="UNB30" s="36"/>
      <c r="UNC30" s="35"/>
      <c r="UND30" s="33"/>
      <c r="UNE30" s="33"/>
      <c r="UNF30" s="33"/>
      <c r="UNG30" s="33"/>
      <c r="UNH30" s="33"/>
      <c r="UNI30" s="33"/>
      <c r="UNJ30" s="32"/>
      <c r="UNK30" s="37"/>
      <c r="UNL30" s="33"/>
      <c r="UNM30" s="33"/>
      <c r="UNN30" s="15"/>
      <c r="UNO30" s="15"/>
      <c r="UNP30" s="32"/>
      <c r="UNQ30" s="32"/>
      <c r="UNR30" s="33"/>
      <c r="UNS30" s="33"/>
      <c r="UNT30" s="32"/>
      <c r="UNU30" s="34"/>
      <c r="UNV30" s="35"/>
      <c r="UNW30" s="36"/>
      <c r="UNX30" s="35"/>
      <c r="UNY30" s="33"/>
      <c r="UNZ30" s="33"/>
      <c r="UOA30" s="33"/>
      <c r="UOB30" s="33"/>
      <c r="UOC30" s="33"/>
      <c r="UOD30" s="33"/>
      <c r="UOE30" s="32"/>
      <c r="UOF30" s="37"/>
      <c r="UOG30" s="33"/>
      <c r="UOH30" s="33"/>
      <c r="UOI30" s="15"/>
      <c r="UOJ30" s="15"/>
      <c r="UOK30" s="32"/>
      <c r="UOL30" s="32"/>
      <c r="UOM30" s="33"/>
      <c r="UON30" s="33"/>
      <c r="UOO30" s="32"/>
      <c r="UOP30" s="34"/>
      <c r="UOQ30" s="35"/>
      <c r="UOR30" s="36"/>
      <c r="UOS30" s="35"/>
      <c r="UOT30" s="33"/>
      <c r="UOU30" s="33"/>
      <c r="UOV30" s="33"/>
      <c r="UOW30" s="33"/>
      <c r="UOX30" s="33"/>
      <c r="UOY30" s="33"/>
      <c r="UOZ30" s="32"/>
      <c r="UPA30" s="37"/>
      <c r="UPB30" s="33"/>
      <c r="UPC30" s="33"/>
      <c r="UPD30" s="15"/>
      <c r="UPE30" s="15"/>
      <c r="UPF30" s="32"/>
      <c r="UPG30" s="32"/>
      <c r="UPH30" s="33"/>
      <c r="UPI30" s="33"/>
      <c r="UPJ30" s="32"/>
      <c r="UPK30" s="34"/>
      <c r="UPL30" s="35"/>
      <c r="UPM30" s="36"/>
      <c r="UPN30" s="35"/>
      <c r="UPO30" s="33"/>
      <c r="UPP30" s="33"/>
      <c r="UPQ30" s="33"/>
      <c r="UPR30" s="33"/>
      <c r="UPS30" s="33"/>
      <c r="UPT30" s="33"/>
      <c r="UPU30" s="32"/>
      <c r="UPV30" s="37"/>
      <c r="UPW30" s="33"/>
      <c r="UPX30" s="33"/>
      <c r="UPY30" s="15"/>
      <c r="UPZ30" s="15"/>
      <c r="UQA30" s="32"/>
      <c r="UQB30" s="32"/>
      <c r="UQC30" s="33"/>
      <c r="UQD30" s="33"/>
      <c r="UQE30" s="32"/>
      <c r="UQF30" s="34"/>
      <c r="UQG30" s="35"/>
      <c r="UQH30" s="36"/>
      <c r="UQI30" s="35"/>
      <c r="UQJ30" s="33"/>
      <c r="UQK30" s="33"/>
      <c r="UQL30" s="33"/>
      <c r="UQM30" s="33"/>
      <c r="UQN30" s="33"/>
      <c r="UQO30" s="33"/>
      <c r="UQP30" s="32"/>
      <c r="UQQ30" s="37"/>
      <c r="UQR30" s="33"/>
      <c r="UQS30" s="33"/>
      <c r="UQT30" s="15"/>
      <c r="UQU30" s="15"/>
      <c r="UQV30" s="32"/>
      <c r="UQW30" s="32"/>
      <c r="UQX30" s="33"/>
      <c r="UQY30" s="33"/>
      <c r="UQZ30" s="32"/>
      <c r="URA30" s="34"/>
      <c r="URB30" s="35"/>
      <c r="URC30" s="36"/>
      <c r="URD30" s="35"/>
      <c r="URE30" s="33"/>
      <c r="URF30" s="33"/>
      <c r="URG30" s="33"/>
      <c r="URH30" s="33"/>
      <c r="URI30" s="33"/>
      <c r="URJ30" s="33"/>
      <c r="URK30" s="32"/>
      <c r="URL30" s="37"/>
      <c r="URM30" s="33"/>
      <c r="URN30" s="33"/>
      <c r="URO30" s="15"/>
      <c r="URP30" s="15"/>
      <c r="URQ30" s="32"/>
      <c r="URR30" s="32"/>
      <c r="URS30" s="33"/>
      <c r="URT30" s="33"/>
      <c r="URU30" s="32"/>
      <c r="URV30" s="34"/>
      <c r="URW30" s="35"/>
      <c r="URX30" s="36"/>
      <c r="URY30" s="35"/>
      <c r="URZ30" s="33"/>
      <c r="USA30" s="33"/>
      <c r="USB30" s="33"/>
      <c r="USC30" s="33"/>
      <c r="USD30" s="33"/>
      <c r="USE30" s="33"/>
      <c r="USF30" s="32"/>
      <c r="USG30" s="37"/>
      <c r="USH30" s="33"/>
      <c r="USI30" s="33"/>
      <c r="USJ30" s="15"/>
      <c r="USK30" s="15"/>
      <c r="USL30" s="32"/>
      <c r="USM30" s="32"/>
      <c r="USN30" s="33"/>
      <c r="USO30" s="33"/>
      <c r="USP30" s="32"/>
      <c r="USQ30" s="34"/>
      <c r="USR30" s="35"/>
      <c r="USS30" s="36"/>
      <c r="UST30" s="35"/>
      <c r="USU30" s="33"/>
      <c r="USV30" s="33"/>
      <c r="USW30" s="33"/>
      <c r="USX30" s="33"/>
      <c r="USY30" s="33"/>
      <c r="USZ30" s="33"/>
      <c r="UTA30" s="32"/>
      <c r="UTB30" s="37"/>
      <c r="UTC30" s="33"/>
      <c r="UTD30" s="33"/>
      <c r="UTE30" s="15"/>
      <c r="UTF30" s="15"/>
      <c r="UTG30" s="32"/>
      <c r="UTH30" s="32"/>
      <c r="UTI30" s="33"/>
      <c r="UTJ30" s="33"/>
      <c r="UTK30" s="32"/>
      <c r="UTL30" s="34"/>
      <c r="UTM30" s="35"/>
      <c r="UTN30" s="36"/>
      <c r="UTO30" s="35"/>
      <c r="UTP30" s="33"/>
      <c r="UTQ30" s="33"/>
      <c r="UTR30" s="33"/>
      <c r="UTS30" s="33"/>
      <c r="UTT30" s="33"/>
      <c r="UTU30" s="33"/>
      <c r="UTV30" s="32"/>
      <c r="UTW30" s="37"/>
      <c r="UTX30" s="33"/>
      <c r="UTY30" s="33"/>
      <c r="UTZ30" s="15"/>
      <c r="UUA30" s="15"/>
      <c r="UUB30" s="32"/>
      <c r="UUC30" s="32"/>
      <c r="UUD30" s="33"/>
      <c r="UUE30" s="33"/>
      <c r="UUF30" s="32"/>
      <c r="UUG30" s="34"/>
      <c r="UUH30" s="35"/>
      <c r="UUI30" s="36"/>
      <c r="UUJ30" s="35"/>
      <c r="UUK30" s="33"/>
      <c r="UUL30" s="33"/>
      <c r="UUM30" s="33"/>
      <c r="UUN30" s="33"/>
      <c r="UUO30" s="33"/>
      <c r="UUP30" s="33"/>
      <c r="UUQ30" s="32"/>
      <c r="UUR30" s="37"/>
      <c r="UUS30" s="33"/>
      <c r="UUT30" s="33"/>
      <c r="UUU30" s="15"/>
      <c r="UUV30" s="15"/>
      <c r="UUW30" s="32"/>
      <c r="UUX30" s="32"/>
      <c r="UUY30" s="33"/>
      <c r="UUZ30" s="33"/>
      <c r="UVA30" s="32"/>
      <c r="UVB30" s="34"/>
      <c r="UVC30" s="35"/>
      <c r="UVD30" s="36"/>
      <c r="UVE30" s="35"/>
      <c r="UVF30" s="33"/>
      <c r="UVG30" s="33"/>
      <c r="UVH30" s="33"/>
      <c r="UVI30" s="33"/>
      <c r="UVJ30" s="33"/>
      <c r="UVK30" s="33"/>
      <c r="UVL30" s="32"/>
      <c r="UVM30" s="37"/>
      <c r="UVN30" s="33"/>
      <c r="UVO30" s="33"/>
      <c r="UVP30" s="15"/>
      <c r="UVQ30" s="15"/>
      <c r="UVR30" s="32"/>
      <c r="UVS30" s="32"/>
      <c r="UVT30" s="33"/>
      <c r="UVU30" s="33"/>
      <c r="UVV30" s="32"/>
      <c r="UVW30" s="34"/>
      <c r="UVX30" s="35"/>
      <c r="UVY30" s="36"/>
      <c r="UVZ30" s="35"/>
      <c r="UWA30" s="33"/>
      <c r="UWB30" s="33"/>
      <c r="UWC30" s="33"/>
      <c r="UWD30" s="33"/>
      <c r="UWE30" s="33"/>
      <c r="UWF30" s="33"/>
      <c r="UWG30" s="32"/>
      <c r="UWH30" s="37"/>
      <c r="UWI30" s="33"/>
      <c r="UWJ30" s="33"/>
      <c r="UWK30" s="15"/>
      <c r="UWL30" s="15"/>
      <c r="UWM30" s="32"/>
      <c r="UWN30" s="32"/>
      <c r="UWO30" s="33"/>
      <c r="UWP30" s="33"/>
      <c r="UWQ30" s="32"/>
      <c r="UWR30" s="34"/>
      <c r="UWS30" s="35"/>
      <c r="UWT30" s="36"/>
      <c r="UWU30" s="35"/>
      <c r="UWV30" s="33"/>
      <c r="UWW30" s="33"/>
      <c r="UWX30" s="33"/>
      <c r="UWY30" s="33"/>
      <c r="UWZ30" s="33"/>
      <c r="UXA30" s="33"/>
      <c r="UXB30" s="32"/>
      <c r="UXC30" s="37"/>
      <c r="UXD30" s="33"/>
      <c r="UXE30" s="33"/>
      <c r="UXF30" s="15"/>
      <c r="UXG30" s="15"/>
      <c r="UXH30" s="32"/>
      <c r="UXI30" s="32"/>
      <c r="UXJ30" s="33"/>
      <c r="UXK30" s="33"/>
      <c r="UXL30" s="32"/>
      <c r="UXM30" s="34"/>
      <c r="UXN30" s="35"/>
      <c r="UXO30" s="36"/>
      <c r="UXP30" s="35"/>
      <c r="UXQ30" s="33"/>
      <c r="UXR30" s="33"/>
      <c r="UXS30" s="33"/>
      <c r="UXT30" s="33"/>
      <c r="UXU30" s="33"/>
      <c r="UXV30" s="33"/>
      <c r="UXW30" s="32"/>
      <c r="UXX30" s="37"/>
      <c r="UXY30" s="33"/>
      <c r="UXZ30" s="33"/>
      <c r="UYA30" s="15"/>
      <c r="UYB30" s="15"/>
      <c r="UYC30" s="32"/>
      <c r="UYD30" s="32"/>
      <c r="UYE30" s="33"/>
      <c r="UYF30" s="33"/>
      <c r="UYG30" s="32"/>
      <c r="UYH30" s="34"/>
      <c r="UYI30" s="35"/>
      <c r="UYJ30" s="36"/>
      <c r="UYK30" s="35"/>
      <c r="UYL30" s="33"/>
      <c r="UYM30" s="33"/>
      <c r="UYN30" s="33"/>
      <c r="UYO30" s="33"/>
      <c r="UYP30" s="33"/>
      <c r="UYQ30" s="33"/>
      <c r="UYR30" s="32"/>
      <c r="UYS30" s="37"/>
      <c r="UYT30" s="33"/>
      <c r="UYU30" s="33"/>
      <c r="UYV30" s="15"/>
      <c r="UYW30" s="15"/>
      <c r="UYX30" s="32"/>
      <c r="UYY30" s="32"/>
      <c r="UYZ30" s="33"/>
      <c r="UZA30" s="33"/>
      <c r="UZB30" s="32"/>
      <c r="UZC30" s="34"/>
      <c r="UZD30" s="35"/>
      <c r="UZE30" s="36"/>
      <c r="UZF30" s="35"/>
      <c r="UZG30" s="33"/>
      <c r="UZH30" s="33"/>
      <c r="UZI30" s="33"/>
      <c r="UZJ30" s="33"/>
      <c r="UZK30" s="33"/>
      <c r="UZL30" s="33"/>
      <c r="UZM30" s="32"/>
      <c r="UZN30" s="37"/>
      <c r="UZO30" s="33"/>
      <c r="UZP30" s="33"/>
      <c r="UZQ30" s="15"/>
      <c r="UZR30" s="15"/>
      <c r="UZS30" s="32"/>
      <c r="UZT30" s="32"/>
      <c r="UZU30" s="33"/>
      <c r="UZV30" s="33"/>
      <c r="UZW30" s="32"/>
      <c r="UZX30" s="34"/>
      <c r="UZY30" s="35"/>
      <c r="UZZ30" s="36"/>
      <c r="VAA30" s="35"/>
      <c r="VAB30" s="33"/>
      <c r="VAC30" s="33"/>
      <c r="VAD30" s="33"/>
      <c r="VAE30" s="33"/>
      <c r="VAF30" s="33"/>
      <c r="VAG30" s="33"/>
      <c r="VAH30" s="32"/>
      <c r="VAI30" s="37"/>
      <c r="VAJ30" s="33"/>
      <c r="VAK30" s="33"/>
      <c r="VAL30" s="15"/>
      <c r="VAM30" s="15"/>
      <c r="VAN30" s="32"/>
      <c r="VAO30" s="32"/>
      <c r="VAP30" s="33"/>
      <c r="VAQ30" s="33"/>
      <c r="VAR30" s="32"/>
      <c r="VAS30" s="34"/>
      <c r="VAT30" s="35"/>
      <c r="VAU30" s="36"/>
      <c r="VAV30" s="35"/>
      <c r="VAW30" s="33"/>
      <c r="VAX30" s="33"/>
      <c r="VAY30" s="33"/>
      <c r="VAZ30" s="33"/>
      <c r="VBA30" s="33"/>
      <c r="VBB30" s="33"/>
      <c r="VBC30" s="32"/>
      <c r="VBD30" s="37"/>
      <c r="VBE30" s="33"/>
      <c r="VBF30" s="33"/>
      <c r="VBG30" s="15"/>
      <c r="VBH30" s="15"/>
      <c r="VBI30" s="32"/>
      <c r="VBJ30" s="32"/>
      <c r="VBK30" s="33"/>
      <c r="VBL30" s="33"/>
      <c r="VBM30" s="32"/>
      <c r="VBN30" s="34"/>
      <c r="VBO30" s="35"/>
      <c r="VBP30" s="36"/>
      <c r="VBQ30" s="35"/>
      <c r="VBR30" s="33"/>
      <c r="VBS30" s="33"/>
      <c r="VBT30" s="33"/>
      <c r="VBU30" s="33"/>
      <c r="VBV30" s="33"/>
      <c r="VBW30" s="33"/>
      <c r="VBX30" s="32"/>
      <c r="VBY30" s="37"/>
      <c r="VBZ30" s="33"/>
      <c r="VCA30" s="33"/>
      <c r="VCB30" s="15"/>
      <c r="VCC30" s="15"/>
      <c r="VCD30" s="32"/>
      <c r="VCE30" s="32"/>
      <c r="VCF30" s="33"/>
      <c r="VCG30" s="33"/>
      <c r="VCH30" s="32"/>
      <c r="VCI30" s="34"/>
      <c r="VCJ30" s="35"/>
      <c r="VCK30" s="36"/>
      <c r="VCL30" s="35"/>
      <c r="VCM30" s="33"/>
      <c r="VCN30" s="33"/>
      <c r="VCO30" s="33"/>
      <c r="VCP30" s="33"/>
      <c r="VCQ30" s="33"/>
      <c r="VCR30" s="33"/>
      <c r="VCS30" s="32"/>
      <c r="VCT30" s="37"/>
      <c r="VCU30" s="33"/>
      <c r="VCV30" s="33"/>
      <c r="VCW30" s="15"/>
      <c r="VCX30" s="15"/>
      <c r="VCY30" s="32"/>
      <c r="VCZ30" s="32"/>
      <c r="VDA30" s="33"/>
      <c r="VDB30" s="33"/>
      <c r="VDC30" s="32"/>
      <c r="VDD30" s="34"/>
      <c r="VDE30" s="35"/>
      <c r="VDF30" s="36"/>
      <c r="VDG30" s="35"/>
      <c r="VDH30" s="33"/>
      <c r="VDI30" s="33"/>
      <c r="VDJ30" s="33"/>
      <c r="VDK30" s="33"/>
      <c r="VDL30" s="33"/>
      <c r="VDM30" s="33"/>
      <c r="VDN30" s="32"/>
      <c r="VDO30" s="37"/>
      <c r="VDP30" s="33"/>
      <c r="VDQ30" s="33"/>
      <c r="VDR30" s="15"/>
      <c r="VDS30" s="15"/>
      <c r="VDT30" s="32"/>
      <c r="VDU30" s="32"/>
      <c r="VDV30" s="33"/>
      <c r="VDW30" s="33"/>
      <c r="VDX30" s="32"/>
      <c r="VDY30" s="34"/>
      <c r="VDZ30" s="35"/>
      <c r="VEA30" s="36"/>
      <c r="VEB30" s="35"/>
      <c r="VEC30" s="33"/>
      <c r="VED30" s="33"/>
      <c r="VEE30" s="33"/>
      <c r="VEF30" s="33"/>
      <c r="VEG30" s="33"/>
      <c r="VEH30" s="33"/>
      <c r="VEI30" s="32"/>
      <c r="VEJ30" s="37"/>
      <c r="VEK30" s="33"/>
      <c r="VEL30" s="33"/>
      <c r="VEM30" s="15"/>
      <c r="VEN30" s="15"/>
      <c r="VEO30" s="32"/>
      <c r="VEP30" s="32"/>
      <c r="VEQ30" s="33"/>
      <c r="VER30" s="33"/>
      <c r="VES30" s="32"/>
      <c r="VET30" s="34"/>
      <c r="VEU30" s="35"/>
      <c r="VEV30" s="36"/>
      <c r="VEW30" s="35"/>
      <c r="VEX30" s="33"/>
      <c r="VEY30" s="33"/>
      <c r="VEZ30" s="33"/>
      <c r="VFA30" s="33"/>
      <c r="VFB30" s="33"/>
      <c r="VFC30" s="33"/>
      <c r="VFD30" s="32"/>
      <c r="VFE30" s="37"/>
      <c r="VFF30" s="33"/>
      <c r="VFG30" s="33"/>
      <c r="VFH30" s="15"/>
      <c r="VFI30" s="15"/>
      <c r="VFJ30" s="32"/>
      <c r="VFK30" s="32"/>
      <c r="VFL30" s="33"/>
      <c r="VFM30" s="33"/>
      <c r="VFN30" s="32"/>
      <c r="VFO30" s="34"/>
      <c r="VFP30" s="35"/>
      <c r="VFQ30" s="36"/>
      <c r="VFR30" s="35"/>
      <c r="VFS30" s="33"/>
      <c r="VFT30" s="33"/>
      <c r="VFU30" s="33"/>
      <c r="VFV30" s="33"/>
      <c r="VFW30" s="33"/>
      <c r="VFX30" s="33"/>
      <c r="VFY30" s="32"/>
      <c r="VFZ30" s="37"/>
      <c r="VGA30" s="33"/>
      <c r="VGB30" s="33"/>
      <c r="VGC30" s="15"/>
      <c r="VGD30" s="15"/>
      <c r="VGE30" s="32"/>
      <c r="VGF30" s="32"/>
      <c r="VGG30" s="33"/>
      <c r="VGH30" s="33"/>
      <c r="VGI30" s="32"/>
      <c r="VGJ30" s="34"/>
      <c r="VGK30" s="35"/>
      <c r="VGL30" s="36"/>
      <c r="VGM30" s="35"/>
      <c r="VGN30" s="33"/>
      <c r="VGO30" s="33"/>
      <c r="VGP30" s="33"/>
      <c r="VGQ30" s="33"/>
      <c r="VGR30" s="33"/>
      <c r="VGS30" s="33"/>
      <c r="VGT30" s="32"/>
      <c r="VGU30" s="37"/>
      <c r="VGV30" s="33"/>
      <c r="VGW30" s="33"/>
      <c r="VGX30" s="15"/>
      <c r="VGY30" s="15"/>
      <c r="VGZ30" s="32"/>
      <c r="VHA30" s="32"/>
      <c r="VHB30" s="33"/>
      <c r="VHC30" s="33"/>
      <c r="VHD30" s="32"/>
      <c r="VHE30" s="34"/>
      <c r="VHF30" s="35"/>
      <c r="VHG30" s="36"/>
      <c r="VHH30" s="35"/>
      <c r="VHI30" s="33"/>
      <c r="VHJ30" s="33"/>
      <c r="VHK30" s="33"/>
      <c r="VHL30" s="33"/>
      <c r="VHM30" s="33"/>
      <c r="VHN30" s="33"/>
      <c r="VHO30" s="32"/>
      <c r="VHP30" s="37"/>
      <c r="VHQ30" s="33"/>
      <c r="VHR30" s="33"/>
      <c r="VHS30" s="15"/>
      <c r="VHT30" s="15"/>
      <c r="VHU30" s="32"/>
      <c r="VHV30" s="32"/>
      <c r="VHW30" s="33"/>
      <c r="VHX30" s="33"/>
      <c r="VHY30" s="32"/>
      <c r="VHZ30" s="34"/>
      <c r="VIA30" s="35"/>
      <c r="VIB30" s="36"/>
      <c r="VIC30" s="35"/>
      <c r="VID30" s="33"/>
      <c r="VIE30" s="33"/>
      <c r="VIF30" s="33"/>
      <c r="VIG30" s="33"/>
      <c r="VIH30" s="33"/>
      <c r="VII30" s="33"/>
      <c r="VIJ30" s="32"/>
      <c r="VIK30" s="37"/>
      <c r="VIL30" s="33"/>
      <c r="VIM30" s="33"/>
      <c r="VIN30" s="15"/>
      <c r="VIO30" s="15"/>
      <c r="VIP30" s="32"/>
      <c r="VIQ30" s="32"/>
      <c r="VIR30" s="33"/>
      <c r="VIS30" s="33"/>
      <c r="VIT30" s="32"/>
      <c r="VIU30" s="34"/>
      <c r="VIV30" s="35"/>
      <c r="VIW30" s="36"/>
      <c r="VIX30" s="35"/>
      <c r="VIY30" s="33"/>
      <c r="VIZ30" s="33"/>
      <c r="VJA30" s="33"/>
      <c r="VJB30" s="33"/>
      <c r="VJC30" s="33"/>
      <c r="VJD30" s="33"/>
      <c r="VJE30" s="32"/>
      <c r="VJF30" s="37"/>
      <c r="VJG30" s="33"/>
      <c r="VJH30" s="33"/>
      <c r="VJI30" s="15"/>
      <c r="VJJ30" s="15"/>
      <c r="VJK30" s="32"/>
      <c r="VJL30" s="32"/>
      <c r="VJM30" s="33"/>
      <c r="VJN30" s="33"/>
      <c r="VJO30" s="32"/>
      <c r="VJP30" s="34"/>
      <c r="VJQ30" s="35"/>
      <c r="VJR30" s="36"/>
      <c r="VJS30" s="35"/>
      <c r="VJT30" s="33"/>
      <c r="VJU30" s="33"/>
      <c r="VJV30" s="33"/>
      <c r="VJW30" s="33"/>
      <c r="VJX30" s="33"/>
      <c r="VJY30" s="33"/>
      <c r="VJZ30" s="32"/>
      <c r="VKA30" s="37"/>
      <c r="VKB30" s="33"/>
      <c r="VKC30" s="33"/>
      <c r="VKD30" s="15"/>
      <c r="VKE30" s="15"/>
      <c r="VKF30" s="32"/>
      <c r="VKG30" s="32"/>
      <c r="VKH30" s="33"/>
      <c r="VKI30" s="33"/>
      <c r="VKJ30" s="32"/>
      <c r="VKK30" s="34"/>
      <c r="VKL30" s="35"/>
      <c r="VKM30" s="36"/>
      <c r="VKN30" s="35"/>
      <c r="VKO30" s="33"/>
      <c r="VKP30" s="33"/>
      <c r="VKQ30" s="33"/>
      <c r="VKR30" s="33"/>
      <c r="VKS30" s="33"/>
      <c r="VKT30" s="33"/>
      <c r="VKU30" s="32"/>
      <c r="VKV30" s="37"/>
      <c r="VKW30" s="33"/>
      <c r="VKX30" s="33"/>
      <c r="VKY30" s="15"/>
      <c r="VKZ30" s="15"/>
      <c r="VLA30" s="32"/>
      <c r="VLB30" s="32"/>
      <c r="VLC30" s="33"/>
      <c r="VLD30" s="33"/>
      <c r="VLE30" s="32"/>
      <c r="VLF30" s="34"/>
      <c r="VLG30" s="35"/>
      <c r="VLH30" s="36"/>
      <c r="VLI30" s="35"/>
      <c r="VLJ30" s="33"/>
      <c r="VLK30" s="33"/>
      <c r="VLL30" s="33"/>
      <c r="VLM30" s="33"/>
      <c r="VLN30" s="33"/>
      <c r="VLO30" s="33"/>
      <c r="VLP30" s="32"/>
      <c r="VLQ30" s="37"/>
      <c r="VLR30" s="33"/>
      <c r="VLS30" s="33"/>
      <c r="VLT30" s="15"/>
      <c r="VLU30" s="15"/>
      <c r="VLV30" s="32"/>
      <c r="VLW30" s="32"/>
      <c r="VLX30" s="33"/>
      <c r="VLY30" s="33"/>
      <c r="VLZ30" s="32"/>
      <c r="VMA30" s="34"/>
      <c r="VMB30" s="35"/>
      <c r="VMC30" s="36"/>
      <c r="VMD30" s="35"/>
      <c r="VME30" s="33"/>
      <c r="VMF30" s="33"/>
      <c r="VMG30" s="33"/>
      <c r="VMH30" s="33"/>
      <c r="VMI30" s="33"/>
      <c r="VMJ30" s="33"/>
      <c r="VMK30" s="32"/>
      <c r="VML30" s="37"/>
      <c r="VMM30" s="33"/>
      <c r="VMN30" s="33"/>
      <c r="VMO30" s="15"/>
      <c r="VMP30" s="15"/>
      <c r="VMQ30" s="32"/>
      <c r="VMR30" s="32"/>
      <c r="VMS30" s="33"/>
      <c r="VMT30" s="33"/>
      <c r="VMU30" s="32"/>
      <c r="VMV30" s="34"/>
      <c r="VMW30" s="35"/>
      <c r="VMX30" s="36"/>
      <c r="VMY30" s="35"/>
      <c r="VMZ30" s="33"/>
      <c r="VNA30" s="33"/>
      <c r="VNB30" s="33"/>
      <c r="VNC30" s="33"/>
      <c r="VND30" s="33"/>
      <c r="VNE30" s="33"/>
      <c r="VNF30" s="32"/>
      <c r="VNG30" s="37"/>
      <c r="VNH30" s="33"/>
      <c r="VNI30" s="33"/>
      <c r="VNJ30" s="15"/>
      <c r="VNK30" s="15"/>
      <c r="VNL30" s="32"/>
      <c r="VNM30" s="32"/>
      <c r="VNN30" s="33"/>
      <c r="VNO30" s="33"/>
      <c r="VNP30" s="32"/>
      <c r="VNQ30" s="34"/>
      <c r="VNR30" s="35"/>
      <c r="VNS30" s="36"/>
      <c r="VNT30" s="35"/>
      <c r="VNU30" s="33"/>
      <c r="VNV30" s="33"/>
      <c r="VNW30" s="33"/>
      <c r="VNX30" s="33"/>
      <c r="VNY30" s="33"/>
      <c r="VNZ30" s="33"/>
      <c r="VOA30" s="32"/>
      <c r="VOB30" s="37"/>
      <c r="VOC30" s="33"/>
      <c r="VOD30" s="33"/>
      <c r="VOE30" s="15"/>
      <c r="VOF30" s="15"/>
      <c r="VOG30" s="32"/>
      <c r="VOH30" s="32"/>
      <c r="VOI30" s="33"/>
      <c r="VOJ30" s="33"/>
      <c r="VOK30" s="32"/>
      <c r="VOL30" s="34"/>
      <c r="VOM30" s="35"/>
      <c r="VON30" s="36"/>
      <c r="VOO30" s="35"/>
      <c r="VOP30" s="33"/>
      <c r="VOQ30" s="33"/>
      <c r="VOR30" s="33"/>
      <c r="VOS30" s="33"/>
      <c r="VOT30" s="33"/>
      <c r="VOU30" s="33"/>
      <c r="VOV30" s="32"/>
      <c r="VOW30" s="37"/>
      <c r="VOX30" s="33"/>
      <c r="VOY30" s="33"/>
      <c r="VOZ30" s="15"/>
      <c r="VPA30" s="15"/>
      <c r="VPB30" s="32"/>
      <c r="VPC30" s="32"/>
      <c r="VPD30" s="33"/>
      <c r="VPE30" s="33"/>
      <c r="VPF30" s="32"/>
      <c r="VPG30" s="34"/>
      <c r="VPH30" s="35"/>
      <c r="VPI30" s="36"/>
      <c r="VPJ30" s="35"/>
      <c r="VPK30" s="33"/>
      <c r="VPL30" s="33"/>
      <c r="VPM30" s="33"/>
      <c r="VPN30" s="33"/>
      <c r="VPO30" s="33"/>
      <c r="VPP30" s="33"/>
      <c r="VPQ30" s="32"/>
      <c r="VPR30" s="37"/>
      <c r="VPS30" s="33"/>
      <c r="VPT30" s="33"/>
      <c r="VPU30" s="15"/>
      <c r="VPV30" s="15"/>
      <c r="VPW30" s="32"/>
      <c r="VPX30" s="32"/>
      <c r="VPY30" s="33"/>
      <c r="VPZ30" s="33"/>
      <c r="VQA30" s="32"/>
      <c r="VQB30" s="34"/>
      <c r="VQC30" s="35"/>
      <c r="VQD30" s="36"/>
      <c r="VQE30" s="35"/>
      <c r="VQF30" s="33"/>
      <c r="VQG30" s="33"/>
      <c r="VQH30" s="33"/>
      <c r="VQI30" s="33"/>
      <c r="VQJ30" s="33"/>
      <c r="VQK30" s="33"/>
      <c r="VQL30" s="32"/>
      <c r="VQM30" s="37"/>
      <c r="VQN30" s="33"/>
      <c r="VQO30" s="33"/>
      <c r="VQP30" s="15"/>
      <c r="VQQ30" s="15"/>
      <c r="VQR30" s="32"/>
      <c r="VQS30" s="32"/>
      <c r="VQT30" s="33"/>
      <c r="VQU30" s="33"/>
      <c r="VQV30" s="32"/>
      <c r="VQW30" s="34"/>
      <c r="VQX30" s="35"/>
      <c r="VQY30" s="36"/>
      <c r="VQZ30" s="35"/>
      <c r="VRA30" s="33"/>
      <c r="VRB30" s="33"/>
      <c r="VRC30" s="33"/>
      <c r="VRD30" s="33"/>
      <c r="VRE30" s="33"/>
      <c r="VRF30" s="33"/>
      <c r="VRG30" s="32"/>
      <c r="VRH30" s="37"/>
      <c r="VRI30" s="33"/>
      <c r="VRJ30" s="33"/>
      <c r="VRK30" s="15"/>
      <c r="VRL30" s="15"/>
      <c r="VRM30" s="32"/>
      <c r="VRN30" s="32"/>
      <c r="VRO30" s="33"/>
      <c r="VRP30" s="33"/>
      <c r="VRQ30" s="32"/>
      <c r="VRR30" s="34"/>
      <c r="VRS30" s="35"/>
      <c r="VRT30" s="36"/>
      <c r="VRU30" s="35"/>
      <c r="VRV30" s="33"/>
      <c r="VRW30" s="33"/>
      <c r="VRX30" s="33"/>
      <c r="VRY30" s="33"/>
      <c r="VRZ30" s="33"/>
      <c r="VSA30" s="33"/>
      <c r="VSB30" s="32"/>
      <c r="VSC30" s="37"/>
      <c r="VSD30" s="33"/>
      <c r="VSE30" s="33"/>
      <c r="VSF30" s="15"/>
      <c r="VSG30" s="15"/>
      <c r="VSH30" s="32"/>
      <c r="VSI30" s="32"/>
      <c r="VSJ30" s="33"/>
      <c r="VSK30" s="33"/>
      <c r="VSL30" s="32"/>
      <c r="VSM30" s="34"/>
      <c r="VSN30" s="35"/>
      <c r="VSO30" s="36"/>
      <c r="VSP30" s="35"/>
      <c r="VSQ30" s="33"/>
      <c r="VSR30" s="33"/>
      <c r="VSS30" s="33"/>
      <c r="VST30" s="33"/>
      <c r="VSU30" s="33"/>
      <c r="VSV30" s="33"/>
      <c r="VSW30" s="32"/>
      <c r="VSX30" s="37"/>
      <c r="VSY30" s="33"/>
      <c r="VSZ30" s="33"/>
      <c r="VTA30" s="15"/>
      <c r="VTB30" s="15"/>
      <c r="VTC30" s="32"/>
      <c r="VTD30" s="32"/>
      <c r="VTE30" s="33"/>
      <c r="VTF30" s="33"/>
      <c r="VTG30" s="32"/>
      <c r="VTH30" s="34"/>
      <c r="VTI30" s="35"/>
      <c r="VTJ30" s="36"/>
      <c r="VTK30" s="35"/>
      <c r="VTL30" s="33"/>
      <c r="VTM30" s="33"/>
      <c r="VTN30" s="33"/>
      <c r="VTO30" s="33"/>
      <c r="VTP30" s="33"/>
      <c r="VTQ30" s="33"/>
      <c r="VTR30" s="32"/>
      <c r="VTS30" s="37"/>
      <c r="VTT30" s="33"/>
      <c r="VTU30" s="33"/>
      <c r="VTV30" s="15"/>
      <c r="VTW30" s="15"/>
      <c r="VTX30" s="32"/>
      <c r="VTY30" s="32"/>
      <c r="VTZ30" s="33"/>
      <c r="VUA30" s="33"/>
      <c r="VUB30" s="32"/>
      <c r="VUC30" s="34"/>
      <c r="VUD30" s="35"/>
      <c r="VUE30" s="36"/>
      <c r="VUF30" s="35"/>
      <c r="VUG30" s="33"/>
      <c r="VUH30" s="33"/>
      <c r="VUI30" s="33"/>
      <c r="VUJ30" s="33"/>
      <c r="VUK30" s="33"/>
      <c r="VUL30" s="33"/>
      <c r="VUM30" s="32"/>
      <c r="VUN30" s="37"/>
      <c r="VUO30" s="33"/>
      <c r="VUP30" s="33"/>
      <c r="VUQ30" s="15"/>
      <c r="VUR30" s="15"/>
      <c r="VUS30" s="32"/>
      <c r="VUT30" s="32"/>
      <c r="VUU30" s="33"/>
      <c r="VUV30" s="33"/>
      <c r="VUW30" s="32"/>
      <c r="VUX30" s="34"/>
      <c r="VUY30" s="35"/>
      <c r="VUZ30" s="36"/>
      <c r="VVA30" s="35"/>
      <c r="VVB30" s="33"/>
      <c r="VVC30" s="33"/>
      <c r="VVD30" s="33"/>
      <c r="VVE30" s="33"/>
      <c r="VVF30" s="33"/>
      <c r="VVG30" s="33"/>
      <c r="VVH30" s="32"/>
      <c r="VVI30" s="37"/>
      <c r="VVJ30" s="33"/>
      <c r="VVK30" s="33"/>
      <c r="VVL30" s="15"/>
      <c r="VVM30" s="15"/>
      <c r="VVN30" s="32"/>
      <c r="VVO30" s="32"/>
      <c r="VVP30" s="33"/>
      <c r="VVQ30" s="33"/>
      <c r="VVR30" s="32"/>
      <c r="VVS30" s="34"/>
      <c r="VVT30" s="35"/>
      <c r="VVU30" s="36"/>
      <c r="VVV30" s="35"/>
      <c r="VVW30" s="33"/>
      <c r="VVX30" s="33"/>
      <c r="VVY30" s="33"/>
      <c r="VVZ30" s="33"/>
      <c r="VWA30" s="33"/>
      <c r="VWB30" s="33"/>
      <c r="VWC30" s="32"/>
      <c r="VWD30" s="37"/>
      <c r="VWE30" s="33"/>
      <c r="VWF30" s="33"/>
      <c r="VWG30" s="15"/>
      <c r="VWH30" s="15"/>
      <c r="VWI30" s="32"/>
      <c r="VWJ30" s="32"/>
      <c r="VWK30" s="33"/>
      <c r="VWL30" s="33"/>
      <c r="VWM30" s="32"/>
      <c r="VWN30" s="34"/>
      <c r="VWO30" s="35"/>
      <c r="VWP30" s="36"/>
      <c r="VWQ30" s="35"/>
      <c r="VWR30" s="33"/>
      <c r="VWS30" s="33"/>
      <c r="VWT30" s="33"/>
      <c r="VWU30" s="33"/>
      <c r="VWV30" s="33"/>
      <c r="VWW30" s="33"/>
      <c r="VWX30" s="32"/>
      <c r="VWY30" s="37"/>
      <c r="VWZ30" s="33"/>
      <c r="VXA30" s="33"/>
      <c r="VXB30" s="15"/>
      <c r="VXC30" s="15"/>
      <c r="VXD30" s="32"/>
      <c r="VXE30" s="32"/>
      <c r="VXF30" s="33"/>
      <c r="VXG30" s="33"/>
      <c r="VXH30" s="32"/>
      <c r="VXI30" s="34"/>
      <c r="VXJ30" s="35"/>
      <c r="VXK30" s="36"/>
      <c r="VXL30" s="35"/>
      <c r="VXM30" s="33"/>
      <c r="VXN30" s="33"/>
      <c r="VXO30" s="33"/>
      <c r="VXP30" s="33"/>
      <c r="VXQ30" s="33"/>
      <c r="VXR30" s="33"/>
      <c r="VXS30" s="32"/>
      <c r="VXT30" s="37"/>
      <c r="VXU30" s="33"/>
      <c r="VXV30" s="33"/>
      <c r="VXW30" s="15"/>
      <c r="VXX30" s="15"/>
      <c r="VXY30" s="32"/>
      <c r="VXZ30" s="32"/>
      <c r="VYA30" s="33"/>
      <c r="VYB30" s="33"/>
      <c r="VYC30" s="32"/>
      <c r="VYD30" s="34"/>
      <c r="VYE30" s="35"/>
      <c r="VYF30" s="36"/>
      <c r="VYG30" s="35"/>
      <c r="VYH30" s="33"/>
      <c r="VYI30" s="33"/>
      <c r="VYJ30" s="33"/>
      <c r="VYK30" s="33"/>
      <c r="VYL30" s="33"/>
      <c r="VYM30" s="33"/>
      <c r="VYN30" s="32"/>
      <c r="VYO30" s="37"/>
      <c r="VYP30" s="33"/>
      <c r="VYQ30" s="33"/>
      <c r="VYR30" s="15"/>
      <c r="VYS30" s="15"/>
      <c r="VYT30" s="32"/>
      <c r="VYU30" s="32"/>
      <c r="VYV30" s="33"/>
      <c r="VYW30" s="33"/>
      <c r="VYX30" s="32"/>
      <c r="VYY30" s="34"/>
      <c r="VYZ30" s="35"/>
      <c r="VZA30" s="36"/>
      <c r="VZB30" s="35"/>
      <c r="VZC30" s="33"/>
      <c r="VZD30" s="33"/>
      <c r="VZE30" s="33"/>
      <c r="VZF30" s="33"/>
      <c r="VZG30" s="33"/>
      <c r="VZH30" s="33"/>
      <c r="VZI30" s="32"/>
      <c r="VZJ30" s="37"/>
      <c r="VZK30" s="33"/>
      <c r="VZL30" s="33"/>
      <c r="VZM30" s="15"/>
      <c r="VZN30" s="15"/>
      <c r="VZO30" s="32"/>
      <c r="VZP30" s="32"/>
      <c r="VZQ30" s="33"/>
      <c r="VZR30" s="33"/>
      <c r="VZS30" s="32"/>
      <c r="VZT30" s="34"/>
      <c r="VZU30" s="35"/>
      <c r="VZV30" s="36"/>
      <c r="VZW30" s="35"/>
      <c r="VZX30" s="33"/>
      <c r="VZY30" s="33"/>
      <c r="VZZ30" s="33"/>
      <c r="WAA30" s="33"/>
      <c r="WAB30" s="33"/>
      <c r="WAC30" s="33"/>
      <c r="WAD30" s="32"/>
      <c r="WAE30" s="37"/>
      <c r="WAF30" s="33"/>
      <c r="WAG30" s="33"/>
      <c r="WAH30" s="15"/>
      <c r="WAI30" s="15"/>
      <c r="WAJ30" s="32"/>
      <c r="WAK30" s="32"/>
      <c r="WAL30" s="33"/>
      <c r="WAM30" s="33"/>
      <c r="WAN30" s="32"/>
      <c r="WAO30" s="34"/>
      <c r="WAP30" s="35"/>
      <c r="WAQ30" s="36"/>
      <c r="WAR30" s="35"/>
      <c r="WAS30" s="33"/>
      <c r="WAT30" s="33"/>
      <c r="WAU30" s="33"/>
      <c r="WAV30" s="33"/>
      <c r="WAW30" s="33"/>
      <c r="WAX30" s="33"/>
      <c r="WAY30" s="32"/>
      <c r="WAZ30" s="37"/>
      <c r="WBA30" s="33"/>
      <c r="WBB30" s="33"/>
      <c r="WBC30" s="15"/>
      <c r="WBD30" s="15"/>
      <c r="WBE30" s="32"/>
      <c r="WBF30" s="32"/>
      <c r="WBG30" s="33"/>
      <c r="WBH30" s="33"/>
      <c r="WBI30" s="32"/>
      <c r="WBJ30" s="34"/>
      <c r="WBK30" s="35"/>
      <c r="WBL30" s="36"/>
      <c r="WBM30" s="35"/>
      <c r="WBN30" s="33"/>
      <c r="WBO30" s="33"/>
      <c r="WBP30" s="33"/>
      <c r="WBQ30" s="33"/>
      <c r="WBR30" s="33"/>
      <c r="WBS30" s="33"/>
      <c r="WBT30" s="32"/>
      <c r="WBU30" s="37"/>
      <c r="WBV30" s="33"/>
      <c r="WBW30" s="33"/>
      <c r="WBX30" s="15"/>
      <c r="WBY30" s="15"/>
      <c r="WBZ30" s="32"/>
      <c r="WCA30" s="32"/>
      <c r="WCB30" s="33"/>
      <c r="WCC30" s="33"/>
      <c r="WCD30" s="32"/>
      <c r="WCE30" s="34"/>
      <c r="WCF30" s="35"/>
      <c r="WCG30" s="36"/>
      <c r="WCH30" s="35"/>
      <c r="WCI30" s="33"/>
      <c r="WCJ30" s="33"/>
      <c r="WCK30" s="33"/>
      <c r="WCL30" s="33"/>
      <c r="WCM30" s="33"/>
      <c r="WCN30" s="33"/>
      <c r="WCO30" s="32"/>
      <c r="WCP30" s="37"/>
      <c r="WCQ30" s="33"/>
      <c r="WCR30" s="33"/>
      <c r="WCS30" s="15"/>
      <c r="WCT30" s="15"/>
      <c r="WCU30" s="32"/>
      <c r="WCV30" s="32"/>
      <c r="WCW30" s="33"/>
      <c r="WCX30" s="33"/>
      <c r="WCY30" s="32"/>
      <c r="WCZ30" s="34"/>
      <c r="WDA30" s="35"/>
      <c r="WDB30" s="36"/>
      <c r="WDC30" s="35"/>
      <c r="WDD30" s="33"/>
      <c r="WDE30" s="33"/>
      <c r="WDF30" s="33"/>
      <c r="WDG30" s="33"/>
      <c r="WDH30" s="33"/>
      <c r="WDI30" s="33"/>
      <c r="WDJ30" s="32"/>
      <c r="WDK30" s="37"/>
      <c r="WDL30" s="33"/>
      <c r="WDM30" s="33"/>
      <c r="WDN30" s="15"/>
      <c r="WDO30" s="15"/>
      <c r="WDP30" s="32"/>
      <c r="WDQ30" s="32"/>
      <c r="WDR30" s="33"/>
      <c r="WDS30" s="33"/>
      <c r="WDT30" s="32"/>
      <c r="WDU30" s="34"/>
      <c r="WDV30" s="35"/>
      <c r="WDW30" s="36"/>
      <c r="WDX30" s="35"/>
      <c r="WDY30" s="33"/>
      <c r="WDZ30" s="33"/>
      <c r="WEA30" s="33"/>
      <c r="WEB30" s="33"/>
      <c r="WEC30" s="33"/>
      <c r="WED30" s="33"/>
      <c r="WEE30" s="32"/>
      <c r="WEF30" s="37"/>
      <c r="WEG30" s="33"/>
      <c r="WEH30" s="33"/>
      <c r="WEI30" s="15"/>
      <c r="WEJ30" s="15"/>
      <c r="WEK30" s="32"/>
      <c r="WEL30" s="32"/>
      <c r="WEM30" s="33"/>
      <c r="WEN30" s="33"/>
      <c r="WEO30" s="32"/>
      <c r="WEP30" s="34"/>
      <c r="WEQ30" s="35"/>
      <c r="WER30" s="36"/>
      <c r="WES30" s="35"/>
      <c r="WET30" s="33"/>
      <c r="WEU30" s="33"/>
      <c r="WEV30" s="33"/>
      <c r="WEW30" s="33"/>
      <c r="WEX30" s="33"/>
      <c r="WEY30" s="33"/>
      <c r="WEZ30" s="32"/>
      <c r="WFA30" s="37"/>
      <c r="WFB30" s="33"/>
      <c r="WFC30" s="33"/>
      <c r="WFD30" s="15"/>
      <c r="WFE30" s="15"/>
      <c r="WFF30" s="32"/>
      <c r="WFG30" s="32"/>
      <c r="WFH30" s="33"/>
      <c r="WFI30" s="33"/>
      <c r="WFJ30" s="32"/>
      <c r="WFK30" s="34"/>
      <c r="WFL30" s="35"/>
      <c r="WFM30" s="36"/>
      <c r="WFN30" s="35"/>
      <c r="WFO30" s="33"/>
      <c r="WFP30" s="33"/>
      <c r="WFQ30" s="33"/>
      <c r="WFR30" s="33"/>
      <c r="WFS30" s="33"/>
      <c r="WFT30" s="33"/>
      <c r="WFU30" s="32"/>
      <c r="WFV30" s="37"/>
      <c r="WFW30" s="33"/>
      <c r="WFX30" s="33"/>
      <c r="WFY30" s="15"/>
      <c r="WFZ30" s="15"/>
      <c r="WGA30" s="32"/>
      <c r="WGB30" s="32"/>
      <c r="WGC30" s="33"/>
      <c r="WGD30" s="33"/>
      <c r="WGE30" s="32"/>
      <c r="WGF30" s="34"/>
      <c r="WGG30" s="35"/>
      <c r="WGH30" s="36"/>
      <c r="WGI30" s="35"/>
      <c r="WGJ30" s="33"/>
      <c r="WGK30" s="33"/>
      <c r="WGL30" s="33"/>
      <c r="WGM30" s="33"/>
      <c r="WGN30" s="33"/>
      <c r="WGO30" s="33"/>
      <c r="WGP30" s="32"/>
      <c r="WGQ30" s="37"/>
      <c r="WGR30" s="33"/>
      <c r="WGS30" s="33"/>
      <c r="WGT30" s="15"/>
      <c r="WGU30" s="15"/>
      <c r="WGV30" s="32"/>
      <c r="WGW30" s="32"/>
      <c r="WGX30" s="33"/>
      <c r="WGY30" s="33"/>
      <c r="WGZ30" s="32"/>
      <c r="WHA30" s="34"/>
      <c r="WHB30" s="35"/>
      <c r="WHC30" s="36"/>
      <c r="WHD30" s="35"/>
      <c r="WHE30" s="33"/>
      <c r="WHF30" s="33"/>
      <c r="WHG30" s="33"/>
      <c r="WHH30" s="33"/>
      <c r="WHI30" s="33"/>
      <c r="WHJ30" s="33"/>
      <c r="WHK30" s="32"/>
      <c r="WHL30" s="37"/>
      <c r="WHM30" s="33"/>
      <c r="WHN30" s="33"/>
      <c r="WHO30" s="15"/>
      <c r="WHP30" s="15"/>
      <c r="WHQ30" s="32"/>
      <c r="WHR30" s="32"/>
      <c r="WHS30" s="33"/>
      <c r="WHT30" s="33"/>
      <c r="WHU30" s="32"/>
      <c r="WHV30" s="34"/>
      <c r="WHW30" s="35"/>
      <c r="WHX30" s="36"/>
      <c r="WHY30" s="35"/>
      <c r="WHZ30" s="33"/>
      <c r="WIA30" s="33"/>
      <c r="WIB30" s="33"/>
      <c r="WIC30" s="33"/>
      <c r="WID30" s="33"/>
      <c r="WIE30" s="33"/>
      <c r="WIF30" s="32"/>
      <c r="WIG30" s="37"/>
      <c r="WIH30" s="33"/>
      <c r="WII30" s="33"/>
      <c r="WIJ30" s="15"/>
      <c r="WIK30" s="15"/>
      <c r="WIL30" s="32"/>
      <c r="WIM30" s="32"/>
      <c r="WIN30" s="33"/>
      <c r="WIO30" s="33"/>
      <c r="WIP30" s="32"/>
      <c r="WIQ30" s="34"/>
      <c r="WIR30" s="35"/>
      <c r="WIS30" s="36"/>
      <c r="WIT30" s="35"/>
      <c r="WIU30" s="33"/>
      <c r="WIV30" s="33"/>
      <c r="WIW30" s="33"/>
      <c r="WIX30" s="33"/>
      <c r="WIY30" s="33"/>
      <c r="WIZ30" s="33"/>
      <c r="WJA30" s="32"/>
      <c r="WJB30" s="37"/>
      <c r="WJC30" s="33"/>
      <c r="WJD30" s="33"/>
      <c r="WJE30" s="15"/>
      <c r="WJF30" s="15"/>
      <c r="WJG30" s="32"/>
      <c r="WJH30" s="32"/>
      <c r="WJI30" s="33"/>
      <c r="WJJ30" s="33"/>
      <c r="WJK30" s="32"/>
      <c r="WJL30" s="34"/>
      <c r="WJM30" s="35"/>
      <c r="WJN30" s="36"/>
      <c r="WJO30" s="35"/>
      <c r="WJP30" s="33"/>
      <c r="WJQ30" s="33"/>
      <c r="WJR30" s="33"/>
      <c r="WJS30" s="33"/>
      <c r="WJT30" s="33"/>
      <c r="WJU30" s="33"/>
      <c r="WJV30" s="32"/>
      <c r="WJW30" s="37"/>
      <c r="WJX30" s="33"/>
      <c r="WJY30" s="33"/>
      <c r="WJZ30" s="15"/>
      <c r="WKA30" s="15"/>
      <c r="WKB30" s="32"/>
      <c r="WKC30" s="32"/>
      <c r="WKD30" s="33"/>
      <c r="WKE30" s="33"/>
      <c r="WKF30" s="32"/>
      <c r="WKG30" s="34"/>
      <c r="WKH30" s="35"/>
      <c r="WKI30" s="36"/>
      <c r="WKJ30" s="35"/>
      <c r="WKK30" s="33"/>
      <c r="WKL30" s="33"/>
      <c r="WKM30" s="33"/>
      <c r="WKN30" s="33"/>
      <c r="WKO30" s="33"/>
      <c r="WKP30" s="33"/>
      <c r="WKQ30" s="32"/>
      <c r="WKR30" s="37"/>
      <c r="WKS30" s="33"/>
      <c r="WKT30" s="33"/>
      <c r="WKU30" s="15"/>
      <c r="WKV30" s="15"/>
      <c r="WKW30" s="32"/>
      <c r="WKX30" s="32"/>
      <c r="WKY30" s="33"/>
      <c r="WKZ30" s="33"/>
      <c r="WLA30" s="32"/>
      <c r="WLB30" s="34"/>
      <c r="WLC30" s="35"/>
      <c r="WLD30" s="36"/>
      <c r="WLE30" s="35"/>
      <c r="WLF30" s="33"/>
      <c r="WLG30" s="33"/>
      <c r="WLH30" s="33"/>
      <c r="WLI30" s="33"/>
      <c r="WLJ30" s="33"/>
      <c r="WLK30" s="33"/>
      <c r="WLL30" s="32"/>
      <c r="WLM30" s="37"/>
      <c r="WLN30" s="33"/>
      <c r="WLO30" s="33"/>
      <c r="WLP30" s="15"/>
      <c r="WLQ30" s="15"/>
      <c r="WLR30" s="32"/>
      <c r="WLS30" s="32"/>
      <c r="WLT30" s="33"/>
      <c r="WLU30" s="33"/>
      <c r="WLV30" s="32"/>
      <c r="WLW30" s="34"/>
      <c r="WLX30" s="35"/>
      <c r="WLY30" s="36"/>
      <c r="WLZ30" s="35"/>
      <c r="WMA30" s="33"/>
      <c r="WMB30" s="33"/>
      <c r="WMC30" s="33"/>
      <c r="WMD30" s="33"/>
      <c r="WME30" s="33"/>
      <c r="WMF30" s="33"/>
      <c r="WMG30" s="32"/>
      <c r="WMH30" s="37"/>
      <c r="WMI30" s="33"/>
      <c r="WMJ30" s="33"/>
      <c r="WMK30" s="15"/>
      <c r="WML30" s="15"/>
      <c r="WMM30" s="32"/>
      <c r="WMN30" s="32"/>
      <c r="WMO30" s="33"/>
      <c r="WMP30" s="33"/>
      <c r="WMQ30" s="32"/>
      <c r="WMR30" s="34"/>
      <c r="WMS30" s="35"/>
      <c r="WMT30" s="36"/>
      <c r="WMU30" s="35"/>
      <c r="WMV30" s="33"/>
      <c r="WMW30" s="33"/>
      <c r="WMX30" s="33"/>
      <c r="WMY30" s="33"/>
      <c r="WMZ30" s="33"/>
      <c r="WNA30" s="33"/>
      <c r="WNB30" s="32"/>
      <c r="WNC30" s="37"/>
      <c r="WND30" s="33"/>
      <c r="WNE30" s="33"/>
      <c r="WNF30" s="15"/>
      <c r="WNG30" s="15"/>
      <c r="WNH30" s="32"/>
      <c r="WNI30" s="32"/>
      <c r="WNJ30" s="33"/>
      <c r="WNK30" s="33"/>
      <c r="WNL30" s="32"/>
      <c r="WNM30" s="34"/>
      <c r="WNN30" s="35"/>
      <c r="WNO30" s="36"/>
      <c r="WNP30" s="35"/>
      <c r="WNQ30" s="33"/>
      <c r="WNR30" s="33"/>
      <c r="WNS30" s="33"/>
      <c r="WNT30" s="33"/>
      <c r="WNU30" s="33"/>
      <c r="WNV30" s="33"/>
      <c r="WNW30" s="32"/>
      <c r="WNX30" s="37"/>
      <c r="WNY30" s="33"/>
      <c r="WNZ30" s="33"/>
      <c r="WOA30" s="15"/>
      <c r="WOB30" s="15"/>
      <c r="WOC30" s="32"/>
      <c r="WOD30" s="32"/>
      <c r="WOE30" s="33"/>
      <c r="WOF30" s="33"/>
      <c r="WOG30" s="32"/>
      <c r="WOH30" s="34"/>
      <c r="WOI30" s="35"/>
      <c r="WOJ30" s="36"/>
      <c r="WOK30" s="35"/>
      <c r="WOL30" s="33"/>
      <c r="WOM30" s="33"/>
      <c r="WON30" s="33"/>
      <c r="WOO30" s="33"/>
      <c r="WOP30" s="33"/>
      <c r="WOQ30" s="33"/>
      <c r="WOR30" s="32"/>
      <c r="WOS30" s="37"/>
      <c r="WOT30" s="33"/>
      <c r="WOU30" s="33"/>
      <c r="WOV30" s="15"/>
      <c r="WOW30" s="15"/>
      <c r="WOX30" s="32"/>
      <c r="WOY30" s="32"/>
      <c r="WOZ30" s="33"/>
      <c r="WPA30" s="33"/>
      <c r="WPB30" s="32"/>
      <c r="WPC30" s="34"/>
      <c r="WPD30" s="35"/>
      <c r="WPE30" s="36"/>
      <c r="WPF30" s="35"/>
      <c r="WPG30" s="33"/>
      <c r="WPH30" s="33"/>
      <c r="WPI30" s="33"/>
      <c r="WPJ30" s="33"/>
      <c r="WPK30" s="33"/>
      <c r="WPL30" s="33"/>
      <c r="WPM30" s="32"/>
      <c r="WPN30" s="37"/>
      <c r="WPO30" s="33"/>
      <c r="WPP30" s="33"/>
      <c r="WPQ30" s="15"/>
      <c r="WPR30" s="15"/>
      <c r="WPS30" s="32"/>
      <c r="WPT30" s="32"/>
      <c r="WPU30" s="33"/>
      <c r="WPV30" s="33"/>
      <c r="WPW30" s="32"/>
      <c r="WPX30" s="34"/>
      <c r="WPY30" s="35"/>
      <c r="WPZ30" s="36"/>
      <c r="WQA30" s="35"/>
      <c r="WQB30" s="33"/>
      <c r="WQC30" s="33"/>
      <c r="WQD30" s="33"/>
      <c r="WQE30" s="33"/>
      <c r="WQF30" s="33"/>
      <c r="WQG30" s="33"/>
      <c r="WQH30" s="32"/>
      <c r="WQI30" s="37"/>
      <c r="WQJ30" s="33"/>
      <c r="WQK30" s="33"/>
      <c r="WQL30" s="15"/>
      <c r="WQM30" s="15"/>
      <c r="WQN30" s="32"/>
      <c r="WQO30" s="32"/>
      <c r="WQP30" s="33"/>
      <c r="WQQ30" s="33"/>
      <c r="WQR30" s="32"/>
      <c r="WQS30" s="34"/>
      <c r="WQT30" s="35"/>
      <c r="WQU30" s="36"/>
      <c r="WQV30" s="35"/>
      <c r="WQW30" s="33"/>
      <c r="WQX30" s="33"/>
      <c r="WQY30" s="33"/>
      <c r="WQZ30" s="33"/>
      <c r="WRA30" s="33"/>
      <c r="WRB30" s="33"/>
      <c r="WRC30" s="32"/>
      <c r="WRD30" s="37"/>
      <c r="WRE30" s="33"/>
      <c r="WRF30" s="33"/>
      <c r="WRG30" s="15"/>
      <c r="WRH30" s="15"/>
      <c r="WRI30" s="32"/>
      <c r="WRJ30" s="32"/>
      <c r="WRK30" s="33"/>
      <c r="WRL30" s="33"/>
      <c r="WRM30" s="32"/>
      <c r="WRN30" s="34"/>
      <c r="WRO30" s="35"/>
      <c r="WRP30" s="36"/>
      <c r="WRQ30" s="35"/>
      <c r="WRR30" s="33"/>
      <c r="WRS30" s="33"/>
      <c r="WRT30" s="33"/>
      <c r="WRU30" s="33"/>
      <c r="WRV30" s="33"/>
      <c r="WRW30" s="33"/>
      <c r="WRX30" s="32"/>
      <c r="WRY30" s="37"/>
      <c r="WRZ30" s="33"/>
      <c r="WSA30" s="33"/>
      <c r="WSB30" s="15"/>
      <c r="WSC30" s="15"/>
      <c r="WSD30" s="32"/>
      <c r="WSE30" s="32"/>
      <c r="WSF30" s="33"/>
      <c r="WSG30" s="33"/>
      <c r="WSH30" s="32"/>
      <c r="WSI30" s="34"/>
      <c r="WSJ30" s="35"/>
      <c r="WSK30" s="36"/>
      <c r="WSL30" s="35"/>
      <c r="WSM30" s="33"/>
      <c r="WSN30" s="33"/>
      <c r="WSO30" s="33"/>
      <c r="WSP30" s="33"/>
      <c r="WSQ30" s="33"/>
      <c r="WSR30" s="33"/>
      <c r="WSS30" s="32"/>
      <c r="WST30" s="37"/>
      <c r="WSU30" s="33"/>
      <c r="WSV30" s="33"/>
      <c r="WSW30" s="15"/>
      <c r="WSX30" s="15"/>
      <c r="WSY30" s="32"/>
      <c r="WSZ30" s="32"/>
      <c r="WTA30" s="33"/>
      <c r="WTB30" s="33"/>
      <c r="WTC30" s="32"/>
      <c r="WTD30" s="34"/>
      <c r="WTE30" s="35"/>
      <c r="WTF30" s="36"/>
      <c r="WTG30" s="35"/>
      <c r="WTH30" s="33"/>
      <c r="WTI30" s="33"/>
      <c r="WTJ30" s="33"/>
      <c r="WTK30" s="33"/>
      <c r="WTL30" s="33"/>
      <c r="WTM30" s="33"/>
      <c r="WTN30" s="32"/>
      <c r="WTO30" s="37"/>
      <c r="WTP30" s="33"/>
      <c r="WTQ30" s="33"/>
      <c r="WTR30" s="15"/>
      <c r="WTS30" s="15"/>
      <c r="WTT30" s="32"/>
      <c r="WTU30" s="32"/>
      <c r="WTV30" s="33"/>
      <c r="WTW30" s="33"/>
      <c r="WTX30" s="32"/>
      <c r="WTY30" s="34"/>
      <c r="WTZ30" s="35"/>
      <c r="WUA30" s="36"/>
      <c r="WUB30" s="35"/>
      <c r="WUC30" s="33"/>
      <c r="WUD30" s="33"/>
      <c r="WUE30" s="33"/>
      <c r="WUF30" s="33"/>
      <c r="WUG30" s="33"/>
      <c r="WUH30" s="33"/>
      <c r="WUI30" s="32"/>
      <c r="WUJ30" s="37"/>
      <c r="WUK30" s="33"/>
      <c r="WUL30" s="33"/>
      <c r="WUM30" s="15"/>
      <c r="WUN30" s="15"/>
      <c r="WUO30" s="32"/>
      <c r="WUP30" s="32"/>
      <c r="WUQ30" s="33"/>
      <c r="WUR30" s="33"/>
      <c r="WUS30" s="32"/>
      <c r="WUT30" s="34"/>
      <c r="WUU30" s="35"/>
      <c r="WUV30" s="36"/>
      <c r="WUW30" s="35"/>
      <c r="WUX30" s="33"/>
      <c r="WUY30" s="33"/>
      <c r="WUZ30" s="33"/>
      <c r="WVA30" s="33"/>
      <c r="WVB30" s="33"/>
      <c r="WVC30" s="33"/>
      <c r="WVD30" s="32"/>
      <c r="WVE30" s="37"/>
      <c r="WVF30" s="33"/>
      <c r="WVG30" s="33"/>
      <c r="WVH30" s="15"/>
      <c r="WVI30" s="15"/>
      <c r="WVJ30" s="32"/>
      <c r="WVK30" s="32"/>
      <c r="WVL30" s="33"/>
      <c r="WVM30" s="33"/>
      <c r="WVN30" s="32"/>
      <c r="WVO30" s="34"/>
      <c r="WVP30" s="35"/>
      <c r="WVQ30" s="36"/>
      <c r="WVR30" s="35"/>
      <c r="WVS30" s="33"/>
      <c r="WVT30" s="33"/>
      <c r="WVU30" s="33"/>
      <c r="WVV30" s="33"/>
      <c r="WVW30" s="33"/>
      <c r="WVX30" s="33"/>
      <c r="WVY30" s="32"/>
      <c r="WVZ30" s="37"/>
      <c r="WWA30" s="33"/>
      <c r="WWB30" s="33"/>
      <c r="WWC30" s="15"/>
      <c r="WWD30" s="15"/>
      <c r="WWE30" s="32"/>
      <c r="WWF30" s="32"/>
      <c r="WWG30" s="33"/>
      <c r="WWH30" s="33"/>
      <c r="WWI30" s="32"/>
      <c r="WWJ30" s="34"/>
      <c r="WWK30" s="35"/>
      <c r="WWL30" s="36"/>
      <c r="WWM30" s="35"/>
      <c r="WWN30" s="33"/>
      <c r="WWO30" s="33"/>
      <c r="WWP30" s="33"/>
      <c r="WWQ30" s="33"/>
      <c r="WWR30" s="33"/>
      <c r="WWS30" s="33"/>
      <c r="WWT30" s="32"/>
      <c r="WWU30" s="37"/>
      <c r="WWV30" s="33"/>
      <c r="WWW30" s="33"/>
      <c r="WWX30" s="15"/>
      <c r="WWY30" s="15"/>
      <c r="WWZ30" s="32"/>
      <c r="WXA30" s="32"/>
      <c r="WXB30" s="33"/>
      <c r="WXC30" s="33"/>
      <c r="WXD30" s="32"/>
      <c r="WXE30" s="34"/>
      <c r="WXF30" s="35"/>
      <c r="WXG30" s="36"/>
      <c r="WXH30" s="35"/>
      <c r="WXI30" s="33"/>
      <c r="WXJ30" s="33"/>
      <c r="WXK30" s="33"/>
      <c r="WXL30" s="33"/>
      <c r="WXM30" s="33"/>
      <c r="WXN30" s="33"/>
      <c r="WXO30" s="32"/>
      <c r="WXP30" s="37"/>
      <c r="WXQ30" s="33"/>
      <c r="WXR30" s="33"/>
      <c r="WXS30" s="15"/>
      <c r="WXT30" s="15"/>
      <c r="WXU30" s="32"/>
      <c r="WXV30" s="32"/>
      <c r="WXW30" s="33"/>
      <c r="WXX30" s="33"/>
      <c r="WXY30" s="32"/>
      <c r="WXZ30" s="34"/>
      <c r="WYA30" s="35"/>
      <c r="WYB30" s="36"/>
      <c r="WYC30" s="35"/>
      <c r="WYD30" s="33"/>
      <c r="WYE30" s="33"/>
      <c r="WYF30" s="33"/>
      <c r="WYG30" s="33"/>
      <c r="WYH30" s="33"/>
      <c r="WYI30" s="33"/>
      <c r="WYJ30" s="32"/>
      <c r="WYK30" s="37"/>
      <c r="WYL30" s="33"/>
      <c r="WYM30" s="33"/>
      <c r="WYN30" s="15"/>
      <c r="WYO30" s="15"/>
      <c r="WYP30" s="32"/>
      <c r="WYQ30" s="32"/>
      <c r="WYR30" s="33"/>
      <c r="WYS30" s="33"/>
      <c r="WYT30" s="32"/>
      <c r="WYU30" s="34"/>
      <c r="WYV30" s="35"/>
      <c r="WYW30" s="36"/>
      <c r="WYX30" s="35"/>
      <c r="WYY30" s="33"/>
      <c r="WYZ30" s="33"/>
      <c r="WZA30" s="33"/>
      <c r="WZB30" s="33"/>
      <c r="WZC30" s="33"/>
      <c r="WZD30" s="33"/>
      <c r="WZE30" s="32"/>
      <c r="WZF30" s="37"/>
      <c r="WZG30" s="33"/>
      <c r="WZH30" s="33"/>
      <c r="WZI30" s="15"/>
      <c r="WZJ30" s="15"/>
      <c r="WZK30" s="32"/>
      <c r="WZL30" s="32"/>
      <c r="WZM30" s="33"/>
      <c r="WZN30" s="33"/>
      <c r="WZO30" s="32"/>
      <c r="WZP30" s="34"/>
      <c r="WZQ30" s="35"/>
      <c r="WZR30" s="36"/>
      <c r="WZS30" s="35"/>
      <c r="WZT30" s="33"/>
      <c r="WZU30" s="33"/>
      <c r="WZV30" s="33"/>
      <c r="WZW30" s="33"/>
      <c r="WZX30" s="33"/>
      <c r="WZY30" s="33"/>
      <c r="WZZ30" s="32"/>
      <c r="XAA30" s="37"/>
      <c r="XAB30" s="33"/>
      <c r="XAC30" s="33"/>
      <c r="XAD30" s="15"/>
      <c r="XAE30" s="15"/>
      <c r="XAF30" s="32"/>
      <c r="XAG30" s="32"/>
      <c r="XAH30" s="33"/>
      <c r="XAI30" s="33"/>
      <c r="XAJ30" s="32"/>
      <c r="XAK30" s="34"/>
      <c r="XAL30" s="35"/>
      <c r="XAM30" s="36"/>
      <c r="XAN30" s="35"/>
      <c r="XAO30" s="33"/>
      <c r="XAP30" s="33"/>
      <c r="XAQ30" s="33"/>
      <c r="XAR30" s="33"/>
      <c r="XAS30" s="33"/>
      <c r="XAT30" s="33"/>
      <c r="XAU30" s="32"/>
      <c r="XAV30" s="37"/>
      <c r="XAW30" s="33"/>
      <c r="XAX30" s="33"/>
      <c r="XAY30" s="15"/>
      <c r="XAZ30" s="15"/>
      <c r="XBA30" s="32"/>
      <c r="XBB30" s="32"/>
      <c r="XBC30" s="33"/>
      <c r="XBD30" s="33"/>
      <c r="XBE30" s="32"/>
      <c r="XBF30" s="34"/>
      <c r="XBG30" s="35"/>
      <c r="XBH30" s="36"/>
      <c r="XBI30" s="35"/>
      <c r="XBJ30" s="33"/>
      <c r="XBK30" s="33"/>
      <c r="XBL30" s="33"/>
      <c r="XBM30" s="33"/>
      <c r="XBN30" s="33"/>
      <c r="XBO30" s="33"/>
      <c r="XBP30" s="32"/>
      <c r="XBQ30" s="37"/>
      <c r="XBR30" s="33"/>
      <c r="XBS30" s="33"/>
      <c r="XBT30" s="15"/>
      <c r="XBU30" s="15"/>
      <c r="XBV30" s="32"/>
      <c r="XBW30" s="32"/>
      <c r="XBX30" s="33"/>
      <c r="XBY30" s="33"/>
      <c r="XBZ30" s="32"/>
      <c r="XCA30" s="34"/>
      <c r="XCB30" s="35"/>
      <c r="XCC30" s="36"/>
      <c r="XCD30" s="35"/>
      <c r="XCE30" s="33"/>
      <c r="XCF30" s="33"/>
      <c r="XCG30" s="33"/>
      <c r="XCH30" s="33"/>
      <c r="XCI30" s="33"/>
      <c r="XCJ30" s="33"/>
      <c r="XCK30" s="32"/>
      <c r="XCL30" s="37"/>
      <c r="XCM30" s="33"/>
      <c r="XCN30" s="33"/>
      <c r="XCO30" s="15"/>
      <c r="XCP30" s="15"/>
      <c r="XCQ30" s="32"/>
      <c r="XCR30" s="32"/>
      <c r="XCS30" s="33"/>
      <c r="XCT30" s="33"/>
      <c r="XCU30" s="32"/>
      <c r="XCV30" s="34"/>
      <c r="XCW30" s="35"/>
      <c r="XCX30" s="36"/>
      <c r="XCY30" s="35"/>
      <c r="XCZ30" s="33"/>
      <c r="XDA30" s="33"/>
      <c r="XDB30" s="33"/>
      <c r="XDC30" s="33"/>
      <c r="XDD30" s="33"/>
      <c r="XDE30" s="33"/>
      <c r="XDF30" s="32"/>
      <c r="XDG30" s="37"/>
      <c r="XDH30" s="33"/>
      <c r="XDI30" s="33"/>
      <c r="XDJ30" s="15"/>
      <c r="XDK30" s="15"/>
      <c r="XDL30" s="32"/>
      <c r="XDM30" s="32"/>
      <c r="XDN30" s="33"/>
      <c r="XDO30" s="33"/>
      <c r="XDP30" s="32"/>
      <c r="XDQ30" s="34"/>
      <c r="XDR30" s="35"/>
      <c r="XDS30" s="36"/>
      <c r="XDT30" s="35"/>
      <c r="XDU30" s="33"/>
      <c r="XDV30" s="33"/>
      <c r="XDW30" s="33"/>
      <c r="XDX30" s="33"/>
      <c r="XDY30" s="33"/>
      <c r="XDZ30" s="33"/>
      <c r="XEA30" s="32"/>
      <c r="XEB30" s="37"/>
      <c r="XEC30" s="33"/>
      <c r="XED30" s="33"/>
      <c r="XEE30" s="15"/>
      <c r="XEF30" s="15"/>
      <c r="XEG30" s="32"/>
      <c r="XEH30" s="32"/>
      <c r="XEI30" s="33"/>
      <c r="XEJ30" s="33"/>
      <c r="XEK30" s="32"/>
      <c r="XEL30" s="34"/>
      <c r="XEM30" s="35"/>
      <c r="XEN30" s="36"/>
      <c r="XEO30" s="35"/>
      <c r="XEP30" s="33"/>
      <c r="XEQ30" s="33"/>
      <c r="XER30" s="33"/>
      <c r="XES30" s="33"/>
      <c r="XET30" s="33"/>
      <c r="XEU30" s="33"/>
      <c r="XEV30" s="32"/>
      <c r="XEW30" s="37"/>
      <c r="XEX30" s="33"/>
      <c r="XEY30" s="33"/>
      <c r="XEZ30" s="15"/>
      <c r="XFA30" s="15"/>
      <c r="XFB30" s="32"/>
      <c r="XFC30" s="32"/>
      <c r="XFD30" s="33"/>
    </row>
    <row r="31" spans="1:16384" s="39" customFormat="1" x14ac:dyDescent="0.25">
      <c r="A31" s="15"/>
      <c r="B31" s="120">
        <v>524</v>
      </c>
      <c r="C31" s="38" t="s">
        <v>21</v>
      </c>
      <c r="D31" s="39" t="s">
        <v>485</v>
      </c>
      <c r="E31" s="39">
        <v>3</v>
      </c>
      <c r="F31" s="38"/>
      <c r="G31" s="40" t="s">
        <v>339</v>
      </c>
      <c r="H31" s="41" t="s">
        <v>1068</v>
      </c>
      <c r="I31" s="149">
        <v>0</v>
      </c>
      <c r="J31" s="41" t="s">
        <v>1066</v>
      </c>
      <c r="K31" s="39" t="s">
        <v>57</v>
      </c>
      <c r="L31" s="39" t="s">
        <v>57</v>
      </c>
      <c r="M31" s="39" t="s">
        <v>57</v>
      </c>
      <c r="N31" s="39" t="s">
        <v>57</v>
      </c>
      <c r="O31" s="39" t="s">
        <v>57</v>
      </c>
      <c r="P31" s="39" t="s">
        <v>57</v>
      </c>
      <c r="Q31" s="39" t="s">
        <v>57</v>
      </c>
      <c r="R31" s="43" t="s">
        <v>57</v>
      </c>
      <c r="S31" s="39" t="s">
        <v>57</v>
      </c>
      <c r="U31" s="15"/>
      <c r="V31" s="15"/>
      <c r="W31" s="38"/>
      <c r="X31" s="38"/>
      <c r="AA31" s="38"/>
      <c r="AB31" s="40"/>
      <c r="AC31" s="41"/>
      <c r="AD31" s="100"/>
      <c r="AE31" s="41"/>
      <c r="AM31" s="43"/>
      <c r="AP31" s="15"/>
      <c r="AQ31" s="15"/>
      <c r="AR31" s="38"/>
      <c r="AS31" s="38"/>
      <c r="AV31" s="38"/>
      <c r="AW31" s="40"/>
      <c r="AX31" s="41"/>
      <c r="AY31" s="100"/>
      <c r="AZ31" s="41"/>
      <c r="BH31" s="43"/>
      <c r="BK31" s="15"/>
      <c r="BL31" s="15"/>
      <c r="BM31" s="38"/>
      <c r="BN31" s="38"/>
      <c r="BQ31" s="38"/>
      <c r="BR31" s="40"/>
      <c r="BS31" s="41"/>
      <c r="BT31" s="100"/>
      <c r="BU31" s="41"/>
      <c r="CC31" s="43"/>
      <c r="CF31" s="15"/>
      <c r="CG31" s="15"/>
      <c r="CH31" s="38"/>
      <c r="CI31" s="38"/>
      <c r="CL31" s="38"/>
      <c r="CM31" s="40"/>
      <c r="CN31" s="41"/>
      <c r="CO31" s="100"/>
      <c r="CP31" s="41"/>
      <c r="CX31" s="43"/>
      <c r="DA31" s="15"/>
      <c r="DB31" s="15"/>
      <c r="DC31" s="38"/>
      <c r="DD31" s="38"/>
      <c r="DG31" s="38"/>
      <c r="DH31" s="40"/>
      <c r="DI31" s="41"/>
      <c r="DJ31" s="100"/>
      <c r="DK31" s="41"/>
      <c r="DS31" s="43"/>
      <c r="DV31" s="15"/>
      <c r="DW31" s="15"/>
      <c r="DX31" s="38"/>
      <c r="DY31" s="38"/>
      <c r="EB31" s="38"/>
      <c r="EC31" s="40"/>
      <c r="ED31" s="41"/>
      <c r="EE31" s="100"/>
      <c r="EF31" s="41"/>
      <c r="EN31" s="43"/>
      <c r="EQ31" s="15"/>
      <c r="ER31" s="15"/>
      <c r="ES31" s="38"/>
      <c r="ET31" s="38"/>
      <c r="EW31" s="38"/>
      <c r="EX31" s="40"/>
      <c r="EY31" s="41"/>
      <c r="EZ31" s="100"/>
      <c r="FA31" s="41"/>
      <c r="FI31" s="43"/>
      <c r="FL31" s="15"/>
      <c r="FM31" s="15"/>
      <c r="FN31" s="38"/>
      <c r="FO31" s="38"/>
      <c r="FR31" s="38"/>
      <c r="FS31" s="40"/>
      <c r="FT31" s="41"/>
      <c r="FU31" s="100"/>
      <c r="FV31" s="41"/>
      <c r="GD31" s="43"/>
      <c r="GG31" s="15"/>
      <c r="GH31" s="15"/>
      <c r="GI31" s="38"/>
      <c r="GJ31" s="38"/>
      <c r="GM31" s="38"/>
      <c r="GN31" s="40"/>
      <c r="GO31" s="41"/>
      <c r="GP31" s="100"/>
      <c r="GQ31" s="41"/>
      <c r="GY31" s="43"/>
      <c r="HB31" s="15"/>
      <c r="HC31" s="15"/>
      <c r="HD31" s="38"/>
      <c r="HE31" s="38"/>
      <c r="HH31" s="38"/>
      <c r="HI31" s="40"/>
      <c r="HJ31" s="41"/>
      <c r="HK31" s="100"/>
      <c r="HL31" s="41"/>
      <c r="HT31" s="43"/>
      <c r="HW31" s="15"/>
      <c r="HX31" s="15"/>
      <c r="HY31" s="38"/>
      <c r="HZ31" s="38"/>
      <c r="IC31" s="38"/>
      <c r="ID31" s="40"/>
      <c r="IE31" s="41"/>
      <c r="IF31" s="100"/>
      <c r="IG31" s="41"/>
      <c r="IO31" s="43"/>
      <c r="IR31" s="15"/>
      <c r="IS31" s="15"/>
      <c r="IT31" s="38"/>
      <c r="IU31" s="38"/>
      <c r="IX31" s="38"/>
      <c r="IY31" s="40"/>
      <c r="IZ31" s="41"/>
      <c r="JA31" s="100"/>
      <c r="JB31" s="41"/>
      <c r="JJ31" s="43"/>
      <c r="JM31" s="15"/>
      <c r="JN31" s="15"/>
      <c r="JO31" s="38"/>
      <c r="JP31" s="38"/>
      <c r="JS31" s="38"/>
      <c r="JT31" s="40"/>
      <c r="JU31" s="41"/>
      <c r="JV31" s="100"/>
      <c r="JW31" s="41"/>
      <c r="KE31" s="43"/>
      <c r="KH31" s="15"/>
      <c r="KI31" s="15"/>
      <c r="KJ31" s="38"/>
      <c r="KK31" s="38"/>
      <c r="KN31" s="38"/>
      <c r="KO31" s="40"/>
      <c r="KP31" s="41"/>
      <c r="KQ31" s="100"/>
      <c r="KR31" s="41"/>
      <c r="KZ31" s="43"/>
      <c r="LC31" s="15"/>
      <c r="LD31" s="15"/>
      <c r="LE31" s="38"/>
      <c r="LF31" s="38"/>
      <c r="LI31" s="38"/>
      <c r="LJ31" s="40"/>
      <c r="LK31" s="41"/>
      <c r="LL31" s="100"/>
      <c r="LM31" s="41"/>
      <c r="LU31" s="43"/>
      <c r="LX31" s="15"/>
      <c r="LY31" s="15"/>
      <c r="LZ31" s="38"/>
      <c r="MA31" s="38"/>
      <c r="MD31" s="38"/>
      <c r="ME31" s="40"/>
      <c r="MF31" s="41"/>
      <c r="MG31" s="100"/>
      <c r="MH31" s="41"/>
      <c r="MP31" s="43"/>
      <c r="MS31" s="15"/>
      <c r="MT31" s="15"/>
      <c r="MU31" s="38"/>
      <c r="MV31" s="38"/>
      <c r="MY31" s="38"/>
      <c r="MZ31" s="40"/>
      <c r="NA31" s="41"/>
      <c r="NB31" s="100"/>
      <c r="NC31" s="41"/>
      <c r="NK31" s="43"/>
      <c r="NN31" s="15"/>
      <c r="NO31" s="15"/>
      <c r="NP31" s="38"/>
      <c r="NQ31" s="38"/>
      <c r="NT31" s="38"/>
      <c r="NU31" s="40"/>
      <c r="NV31" s="41"/>
      <c r="NW31" s="100"/>
      <c r="NX31" s="41"/>
      <c r="OF31" s="43"/>
      <c r="OI31" s="15"/>
      <c r="OJ31" s="15"/>
      <c r="OK31" s="38"/>
      <c r="OL31" s="38"/>
      <c r="OO31" s="38"/>
      <c r="OP31" s="40"/>
      <c r="OQ31" s="41"/>
      <c r="OR31" s="100"/>
      <c r="OS31" s="41"/>
      <c r="PA31" s="43"/>
      <c r="PD31" s="15"/>
      <c r="PE31" s="15"/>
      <c r="PF31" s="38"/>
      <c r="PG31" s="38"/>
      <c r="PJ31" s="38"/>
      <c r="PK31" s="40"/>
      <c r="PL31" s="41"/>
      <c r="PM31" s="100"/>
      <c r="PN31" s="41"/>
      <c r="PV31" s="43"/>
      <c r="PY31" s="15"/>
      <c r="PZ31" s="15"/>
      <c r="QA31" s="38"/>
      <c r="QB31" s="38"/>
      <c r="QE31" s="38"/>
      <c r="QF31" s="40"/>
      <c r="QG31" s="41"/>
      <c r="QH31" s="100"/>
      <c r="QI31" s="41"/>
      <c r="QQ31" s="43"/>
      <c r="QT31" s="15"/>
      <c r="QU31" s="15"/>
      <c r="QV31" s="38"/>
      <c r="QW31" s="38"/>
      <c r="QZ31" s="38"/>
      <c r="RA31" s="40"/>
      <c r="RB31" s="41"/>
      <c r="RC31" s="100"/>
      <c r="RD31" s="41"/>
      <c r="RL31" s="43"/>
      <c r="RO31" s="15"/>
      <c r="RP31" s="15"/>
      <c r="RQ31" s="38"/>
      <c r="RR31" s="38"/>
      <c r="RU31" s="38"/>
      <c r="RV31" s="40"/>
      <c r="RW31" s="41"/>
      <c r="RX31" s="100"/>
      <c r="RY31" s="41"/>
      <c r="SG31" s="43"/>
      <c r="SJ31" s="15"/>
      <c r="SK31" s="15"/>
      <c r="SL31" s="38"/>
      <c r="SM31" s="38"/>
      <c r="SP31" s="38"/>
      <c r="SQ31" s="40"/>
      <c r="SR31" s="41"/>
      <c r="SS31" s="100"/>
      <c r="ST31" s="41"/>
      <c r="TB31" s="43"/>
      <c r="TE31" s="15"/>
      <c r="TF31" s="15"/>
      <c r="TG31" s="38"/>
      <c r="TH31" s="38"/>
      <c r="TK31" s="38"/>
      <c r="TL31" s="40"/>
      <c r="TM31" s="41"/>
      <c r="TN31" s="100"/>
      <c r="TO31" s="41"/>
      <c r="TW31" s="43"/>
      <c r="TZ31" s="15"/>
      <c r="UA31" s="15"/>
      <c r="UB31" s="38"/>
      <c r="UC31" s="38"/>
      <c r="UF31" s="38"/>
      <c r="UG31" s="40"/>
      <c r="UH31" s="41"/>
      <c r="UI31" s="100"/>
      <c r="UJ31" s="41"/>
      <c r="UR31" s="43"/>
      <c r="UU31" s="15"/>
      <c r="UV31" s="15"/>
      <c r="UW31" s="38"/>
      <c r="UX31" s="38"/>
      <c r="VA31" s="38"/>
      <c r="VB31" s="40"/>
      <c r="VC31" s="41"/>
      <c r="VD31" s="100"/>
      <c r="VE31" s="41"/>
      <c r="VM31" s="43"/>
      <c r="VP31" s="15"/>
      <c r="VQ31" s="15"/>
      <c r="VR31" s="38"/>
      <c r="VS31" s="38"/>
      <c r="VV31" s="38"/>
      <c r="VW31" s="40"/>
      <c r="VX31" s="41"/>
      <c r="VY31" s="100"/>
      <c r="VZ31" s="41"/>
      <c r="WH31" s="43"/>
      <c r="WK31" s="15"/>
      <c r="WL31" s="15"/>
      <c r="WM31" s="38"/>
      <c r="WN31" s="38"/>
      <c r="WQ31" s="38"/>
      <c r="WR31" s="40"/>
      <c r="WS31" s="41"/>
      <c r="WT31" s="100"/>
      <c r="WU31" s="41"/>
      <c r="XC31" s="43"/>
      <c r="XF31" s="15"/>
      <c r="XG31" s="15"/>
      <c r="XH31" s="38"/>
      <c r="XI31" s="38"/>
      <c r="XL31" s="38"/>
      <c r="XM31" s="40"/>
      <c r="XN31" s="41"/>
      <c r="XO31" s="100"/>
      <c r="XP31" s="41"/>
      <c r="XX31" s="43"/>
      <c r="YA31" s="15"/>
      <c r="YB31" s="15"/>
      <c r="YC31" s="38"/>
      <c r="YD31" s="38"/>
      <c r="YG31" s="38"/>
      <c r="YH31" s="40"/>
      <c r="YI31" s="41"/>
      <c r="YJ31" s="100"/>
      <c r="YK31" s="41"/>
      <c r="YS31" s="43"/>
      <c r="YV31" s="15"/>
      <c r="YW31" s="15"/>
      <c r="YX31" s="38"/>
      <c r="YY31" s="38"/>
      <c r="ZB31" s="38"/>
      <c r="ZC31" s="40"/>
      <c r="ZD31" s="41"/>
      <c r="ZE31" s="100"/>
      <c r="ZF31" s="41"/>
      <c r="ZN31" s="43"/>
      <c r="ZQ31" s="15"/>
      <c r="ZR31" s="15"/>
      <c r="ZS31" s="38"/>
      <c r="ZT31" s="38"/>
      <c r="ZW31" s="38"/>
      <c r="ZX31" s="40"/>
      <c r="ZY31" s="41"/>
      <c r="ZZ31" s="100"/>
      <c r="AAA31" s="41"/>
      <c r="AAI31" s="43"/>
      <c r="AAL31" s="15"/>
      <c r="AAM31" s="15"/>
      <c r="AAN31" s="38"/>
      <c r="AAO31" s="38"/>
      <c r="AAR31" s="38"/>
      <c r="AAS31" s="40"/>
      <c r="AAT31" s="41"/>
      <c r="AAU31" s="100"/>
      <c r="AAV31" s="41"/>
      <c r="ABD31" s="43"/>
      <c r="ABG31" s="15"/>
      <c r="ABH31" s="15"/>
      <c r="ABI31" s="38"/>
      <c r="ABJ31" s="38"/>
      <c r="ABM31" s="38"/>
      <c r="ABN31" s="40"/>
      <c r="ABO31" s="41"/>
      <c r="ABP31" s="100"/>
      <c r="ABQ31" s="41"/>
      <c r="ABY31" s="43"/>
      <c r="ACB31" s="15"/>
      <c r="ACC31" s="15"/>
      <c r="ACD31" s="38"/>
      <c r="ACE31" s="38"/>
      <c r="ACH31" s="38"/>
      <c r="ACI31" s="40"/>
      <c r="ACJ31" s="41"/>
      <c r="ACK31" s="100"/>
      <c r="ACL31" s="41"/>
      <c r="ACT31" s="43"/>
      <c r="ACW31" s="15"/>
      <c r="ACX31" s="15"/>
      <c r="ACY31" s="38"/>
      <c r="ACZ31" s="38"/>
      <c r="ADC31" s="38"/>
      <c r="ADD31" s="40"/>
      <c r="ADE31" s="41"/>
      <c r="ADF31" s="100"/>
      <c r="ADG31" s="41"/>
      <c r="ADO31" s="43"/>
      <c r="ADR31" s="15"/>
      <c r="ADS31" s="15"/>
      <c r="ADT31" s="38"/>
      <c r="ADU31" s="38"/>
      <c r="ADX31" s="38"/>
      <c r="ADY31" s="40"/>
      <c r="ADZ31" s="41"/>
      <c r="AEA31" s="100"/>
      <c r="AEB31" s="41"/>
      <c r="AEJ31" s="43"/>
      <c r="AEM31" s="15"/>
      <c r="AEN31" s="15"/>
      <c r="AEO31" s="38"/>
      <c r="AEP31" s="38"/>
      <c r="AES31" s="38"/>
      <c r="AET31" s="40"/>
      <c r="AEU31" s="41"/>
      <c r="AEV31" s="100"/>
      <c r="AEW31" s="41"/>
      <c r="AFE31" s="43"/>
      <c r="AFH31" s="15"/>
      <c r="AFI31" s="15"/>
      <c r="AFJ31" s="38"/>
      <c r="AFK31" s="38"/>
      <c r="AFN31" s="38"/>
      <c r="AFO31" s="40"/>
      <c r="AFP31" s="41"/>
      <c r="AFQ31" s="100"/>
      <c r="AFR31" s="41"/>
      <c r="AFZ31" s="43"/>
      <c r="AGC31" s="15"/>
      <c r="AGD31" s="15"/>
      <c r="AGE31" s="38"/>
      <c r="AGF31" s="38"/>
      <c r="AGI31" s="38"/>
      <c r="AGJ31" s="40"/>
      <c r="AGK31" s="41"/>
      <c r="AGL31" s="100"/>
      <c r="AGM31" s="41"/>
      <c r="AGU31" s="43"/>
      <c r="AGX31" s="15"/>
      <c r="AGY31" s="15"/>
      <c r="AGZ31" s="38"/>
      <c r="AHA31" s="38"/>
      <c r="AHD31" s="38"/>
      <c r="AHE31" s="40"/>
      <c r="AHF31" s="41"/>
      <c r="AHG31" s="100"/>
      <c r="AHH31" s="41"/>
      <c r="AHP31" s="43"/>
      <c r="AHS31" s="15"/>
      <c r="AHT31" s="15"/>
      <c r="AHU31" s="38"/>
      <c r="AHV31" s="38"/>
      <c r="AHY31" s="38"/>
      <c r="AHZ31" s="40"/>
      <c r="AIA31" s="41"/>
      <c r="AIB31" s="100"/>
      <c r="AIC31" s="41"/>
      <c r="AIK31" s="43"/>
      <c r="AIN31" s="15"/>
      <c r="AIO31" s="15"/>
      <c r="AIP31" s="38"/>
      <c r="AIQ31" s="38"/>
      <c r="AIT31" s="38"/>
      <c r="AIU31" s="40"/>
      <c r="AIV31" s="41"/>
      <c r="AIW31" s="100"/>
      <c r="AIX31" s="41"/>
      <c r="AJF31" s="43"/>
      <c r="AJI31" s="15"/>
      <c r="AJJ31" s="15"/>
      <c r="AJK31" s="38"/>
      <c r="AJL31" s="38"/>
      <c r="AJO31" s="38"/>
      <c r="AJP31" s="40"/>
      <c r="AJQ31" s="41"/>
      <c r="AJR31" s="100"/>
      <c r="AJS31" s="41"/>
      <c r="AKA31" s="43"/>
      <c r="AKD31" s="15"/>
      <c r="AKE31" s="15"/>
      <c r="AKF31" s="38"/>
      <c r="AKG31" s="38"/>
      <c r="AKJ31" s="38"/>
      <c r="AKK31" s="40"/>
      <c r="AKL31" s="41"/>
      <c r="AKM31" s="100"/>
      <c r="AKN31" s="41"/>
      <c r="AKV31" s="43"/>
      <c r="AKY31" s="15"/>
      <c r="AKZ31" s="15"/>
      <c r="ALA31" s="38"/>
      <c r="ALB31" s="38"/>
      <c r="ALE31" s="38"/>
      <c r="ALF31" s="40"/>
      <c r="ALG31" s="41"/>
      <c r="ALH31" s="100"/>
      <c r="ALI31" s="41"/>
      <c r="ALQ31" s="43"/>
      <c r="ALT31" s="15"/>
      <c r="ALU31" s="15"/>
      <c r="ALV31" s="38"/>
      <c r="ALW31" s="38"/>
      <c r="ALZ31" s="38"/>
      <c r="AMA31" s="40"/>
      <c r="AMB31" s="41"/>
      <c r="AMC31" s="100"/>
      <c r="AMD31" s="41"/>
      <c r="AML31" s="43"/>
      <c r="AMO31" s="15"/>
      <c r="AMP31" s="15"/>
      <c r="AMQ31" s="38"/>
      <c r="AMR31" s="38"/>
      <c r="AMU31" s="38"/>
      <c r="AMV31" s="40"/>
      <c r="AMW31" s="41"/>
      <c r="AMX31" s="100"/>
      <c r="AMY31" s="41"/>
      <c r="ANG31" s="43"/>
      <c r="ANJ31" s="15"/>
      <c r="ANK31" s="15"/>
      <c r="ANL31" s="38"/>
      <c r="ANM31" s="38"/>
      <c r="ANP31" s="38"/>
      <c r="ANQ31" s="40"/>
      <c r="ANR31" s="41"/>
      <c r="ANS31" s="100"/>
      <c r="ANT31" s="41"/>
      <c r="AOB31" s="43"/>
      <c r="AOE31" s="15"/>
      <c r="AOF31" s="15"/>
      <c r="AOG31" s="38"/>
      <c r="AOH31" s="38"/>
      <c r="AOK31" s="38"/>
      <c r="AOL31" s="40"/>
      <c r="AOM31" s="41"/>
      <c r="AON31" s="100"/>
      <c r="AOO31" s="41"/>
      <c r="AOW31" s="43"/>
      <c r="AOZ31" s="15"/>
      <c r="APA31" s="15"/>
      <c r="APB31" s="38"/>
      <c r="APC31" s="38"/>
      <c r="APF31" s="38"/>
      <c r="APG31" s="40"/>
      <c r="APH31" s="41"/>
      <c r="API31" s="100"/>
      <c r="APJ31" s="41"/>
      <c r="APR31" s="43"/>
      <c r="APU31" s="15"/>
      <c r="APV31" s="15"/>
      <c r="APW31" s="38"/>
      <c r="APX31" s="38"/>
      <c r="AQA31" s="38"/>
      <c r="AQB31" s="40"/>
      <c r="AQC31" s="41"/>
      <c r="AQD31" s="100"/>
      <c r="AQE31" s="41"/>
      <c r="AQM31" s="43"/>
      <c r="AQP31" s="15"/>
      <c r="AQQ31" s="15"/>
      <c r="AQR31" s="38"/>
      <c r="AQS31" s="38"/>
      <c r="AQV31" s="38"/>
      <c r="AQW31" s="40"/>
      <c r="AQX31" s="41"/>
      <c r="AQY31" s="100"/>
      <c r="AQZ31" s="41"/>
      <c r="ARH31" s="43"/>
      <c r="ARK31" s="15"/>
      <c r="ARL31" s="15"/>
      <c r="ARM31" s="38"/>
      <c r="ARN31" s="38"/>
      <c r="ARQ31" s="38"/>
      <c r="ARR31" s="40"/>
      <c r="ARS31" s="41"/>
      <c r="ART31" s="100"/>
      <c r="ARU31" s="41"/>
      <c r="ASC31" s="43"/>
      <c r="ASF31" s="15"/>
      <c r="ASG31" s="15"/>
      <c r="ASH31" s="38"/>
      <c r="ASI31" s="38"/>
      <c r="ASL31" s="38"/>
      <c r="ASM31" s="40"/>
      <c r="ASN31" s="41"/>
      <c r="ASO31" s="100"/>
      <c r="ASP31" s="41"/>
      <c r="ASX31" s="43"/>
      <c r="ATA31" s="15"/>
      <c r="ATB31" s="15"/>
      <c r="ATC31" s="38"/>
      <c r="ATD31" s="38"/>
      <c r="ATG31" s="38"/>
      <c r="ATH31" s="40"/>
      <c r="ATI31" s="41"/>
      <c r="ATJ31" s="100"/>
      <c r="ATK31" s="41"/>
      <c r="ATS31" s="43"/>
      <c r="ATV31" s="15"/>
      <c r="ATW31" s="15"/>
      <c r="ATX31" s="38"/>
      <c r="ATY31" s="38"/>
      <c r="AUB31" s="38"/>
      <c r="AUC31" s="40"/>
      <c r="AUD31" s="41"/>
      <c r="AUE31" s="100"/>
      <c r="AUF31" s="41"/>
      <c r="AUN31" s="43"/>
      <c r="AUQ31" s="15"/>
      <c r="AUR31" s="15"/>
      <c r="AUS31" s="38"/>
      <c r="AUT31" s="38"/>
      <c r="AUW31" s="38"/>
      <c r="AUX31" s="40"/>
      <c r="AUY31" s="41"/>
      <c r="AUZ31" s="100"/>
      <c r="AVA31" s="41"/>
      <c r="AVI31" s="43"/>
      <c r="AVL31" s="15"/>
      <c r="AVM31" s="15"/>
      <c r="AVN31" s="38"/>
      <c r="AVO31" s="38"/>
      <c r="AVR31" s="38"/>
      <c r="AVS31" s="40"/>
      <c r="AVT31" s="41"/>
      <c r="AVU31" s="100"/>
      <c r="AVV31" s="41"/>
      <c r="AWD31" s="43"/>
      <c r="AWG31" s="15"/>
      <c r="AWH31" s="15"/>
      <c r="AWI31" s="38"/>
      <c r="AWJ31" s="38"/>
      <c r="AWM31" s="38"/>
      <c r="AWN31" s="40"/>
      <c r="AWO31" s="41"/>
      <c r="AWP31" s="100"/>
      <c r="AWQ31" s="41"/>
      <c r="AWY31" s="43"/>
      <c r="AXB31" s="15"/>
      <c r="AXC31" s="15"/>
      <c r="AXD31" s="38"/>
      <c r="AXE31" s="38"/>
      <c r="AXH31" s="38"/>
      <c r="AXI31" s="40"/>
      <c r="AXJ31" s="41"/>
      <c r="AXK31" s="100"/>
      <c r="AXL31" s="41"/>
      <c r="AXT31" s="43"/>
      <c r="AXW31" s="15"/>
      <c r="AXX31" s="15"/>
      <c r="AXY31" s="38"/>
      <c r="AXZ31" s="38"/>
      <c r="AYC31" s="38"/>
      <c r="AYD31" s="40"/>
      <c r="AYE31" s="41"/>
      <c r="AYF31" s="100"/>
      <c r="AYG31" s="41"/>
      <c r="AYO31" s="43"/>
      <c r="AYR31" s="15"/>
      <c r="AYS31" s="15"/>
      <c r="AYT31" s="38"/>
      <c r="AYU31" s="38"/>
      <c r="AYX31" s="38"/>
      <c r="AYY31" s="40"/>
      <c r="AYZ31" s="41"/>
      <c r="AZA31" s="100"/>
      <c r="AZB31" s="41"/>
      <c r="AZJ31" s="43"/>
      <c r="AZM31" s="15"/>
      <c r="AZN31" s="15"/>
      <c r="AZO31" s="38"/>
      <c r="AZP31" s="38"/>
      <c r="AZS31" s="38"/>
      <c r="AZT31" s="40"/>
      <c r="AZU31" s="41"/>
      <c r="AZV31" s="100"/>
      <c r="AZW31" s="41"/>
      <c r="BAE31" s="43"/>
      <c r="BAH31" s="15"/>
      <c r="BAI31" s="15"/>
      <c r="BAJ31" s="38"/>
      <c r="BAK31" s="38"/>
      <c r="BAN31" s="38"/>
      <c r="BAO31" s="40"/>
      <c r="BAP31" s="41"/>
      <c r="BAQ31" s="100"/>
      <c r="BAR31" s="41"/>
      <c r="BAZ31" s="43"/>
      <c r="BBC31" s="15"/>
      <c r="BBD31" s="15"/>
      <c r="BBE31" s="38"/>
      <c r="BBF31" s="38"/>
      <c r="BBI31" s="38"/>
      <c r="BBJ31" s="40"/>
      <c r="BBK31" s="41"/>
      <c r="BBL31" s="100"/>
      <c r="BBM31" s="41"/>
      <c r="BBU31" s="43"/>
      <c r="BBX31" s="15"/>
      <c r="BBY31" s="15"/>
      <c r="BBZ31" s="38"/>
      <c r="BCA31" s="38"/>
      <c r="BCD31" s="38"/>
      <c r="BCE31" s="40"/>
      <c r="BCF31" s="41"/>
      <c r="BCG31" s="100"/>
      <c r="BCH31" s="41"/>
      <c r="BCP31" s="43"/>
      <c r="BCS31" s="15"/>
      <c r="BCT31" s="15"/>
      <c r="BCU31" s="38"/>
      <c r="BCV31" s="38"/>
      <c r="BCY31" s="38"/>
      <c r="BCZ31" s="40"/>
      <c r="BDA31" s="41"/>
      <c r="BDB31" s="100"/>
      <c r="BDC31" s="41"/>
      <c r="BDK31" s="43"/>
      <c r="BDN31" s="15"/>
      <c r="BDO31" s="15"/>
      <c r="BDP31" s="38"/>
      <c r="BDQ31" s="38"/>
      <c r="BDT31" s="38"/>
      <c r="BDU31" s="40"/>
      <c r="BDV31" s="41"/>
      <c r="BDW31" s="100"/>
      <c r="BDX31" s="41"/>
      <c r="BEF31" s="43"/>
      <c r="BEI31" s="15"/>
      <c r="BEJ31" s="15"/>
      <c r="BEK31" s="38"/>
      <c r="BEL31" s="38"/>
      <c r="BEO31" s="38"/>
      <c r="BEP31" s="40"/>
      <c r="BEQ31" s="41"/>
      <c r="BER31" s="100"/>
      <c r="BES31" s="41"/>
      <c r="BFA31" s="43"/>
      <c r="BFD31" s="15"/>
      <c r="BFE31" s="15"/>
      <c r="BFF31" s="38"/>
      <c r="BFG31" s="38"/>
      <c r="BFJ31" s="38"/>
      <c r="BFK31" s="40"/>
      <c r="BFL31" s="41"/>
      <c r="BFM31" s="100"/>
      <c r="BFN31" s="41"/>
      <c r="BFV31" s="43"/>
      <c r="BFY31" s="15"/>
      <c r="BFZ31" s="15"/>
      <c r="BGA31" s="38"/>
      <c r="BGB31" s="38"/>
      <c r="BGE31" s="38"/>
      <c r="BGF31" s="40"/>
      <c r="BGG31" s="41"/>
      <c r="BGH31" s="100"/>
      <c r="BGI31" s="41"/>
      <c r="BGQ31" s="43"/>
      <c r="BGT31" s="15"/>
      <c r="BGU31" s="15"/>
      <c r="BGV31" s="38"/>
      <c r="BGW31" s="38"/>
      <c r="BGZ31" s="38"/>
      <c r="BHA31" s="40"/>
      <c r="BHB31" s="41"/>
      <c r="BHC31" s="100"/>
      <c r="BHD31" s="41"/>
      <c r="BHL31" s="43"/>
      <c r="BHO31" s="15"/>
      <c r="BHP31" s="15"/>
      <c r="BHQ31" s="38"/>
      <c r="BHR31" s="38"/>
      <c r="BHU31" s="38"/>
      <c r="BHV31" s="40"/>
      <c r="BHW31" s="41"/>
      <c r="BHX31" s="100"/>
      <c r="BHY31" s="41"/>
      <c r="BIG31" s="43"/>
      <c r="BIJ31" s="15"/>
      <c r="BIK31" s="15"/>
      <c r="BIL31" s="38"/>
      <c r="BIM31" s="38"/>
      <c r="BIP31" s="38"/>
      <c r="BIQ31" s="40"/>
      <c r="BIR31" s="41"/>
      <c r="BIS31" s="100"/>
      <c r="BIT31" s="41"/>
      <c r="BJB31" s="43"/>
      <c r="BJE31" s="15"/>
      <c r="BJF31" s="15"/>
      <c r="BJG31" s="38"/>
      <c r="BJH31" s="38"/>
      <c r="BJK31" s="38"/>
      <c r="BJL31" s="40"/>
      <c r="BJM31" s="41"/>
      <c r="BJN31" s="100"/>
      <c r="BJO31" s="41"/>
      <c r="BJW31" s="43"/>
      <c r="BJZ31" s="15"/>
      <c r="BKA31" s="15"/>
      <c r="BKB31" s="38"/>
      <c r="BKC31" s="38"/>
      <c r="BKF31" s="38"/>
      <c r="BKG31" s="40"/>
      <c r="BKH31" s="41"/>
      <c r="BKI31" s="100"/>
      <c r="BKJ31" s="41"/>
      <c r="BKR31" s="43"/>
      <c r="BKU31" s="15"/>
      <c r="BKV31" s="15"/>
      <c r="BKW31" s="38"/>
      <c r="BKX31" s="38"/>
      <c r="BLA31" s="38"/>
      <c r="BLB31" s="40"/>
      <c r="BLC31" s="41"/>
      <c r="BLD31" s="100"/>
      <c r="BLE31" s="41"/>
      <c r="BLM31" s="43"/>
      <c r="BLP31" s="15"/>
      <c r="BLQ31" s="15"/>
      <c r="BLR31" s="38"/>
      <c r="BLS31" s="38"/>
      <c r="BLV31" s="38"/>
      <c r="BLW31" s="40"/>
      <c r="BLX31" s="41"/>
      <c r="BLY31" s="100"/>
      <c r="BLZ31" s="41"/>
      <c r="BMH31" s="43"/>
      <c r="BMK31" s="15"/>
      <c r="BML31" s="15"/>
      <c r="BMM31" s="38"/>
      <c r="BMN31" s="38"/>
      <c r="BMQ31" s="38"/>
      <c r="BMR31" s="40"/>
      <c r="BMS31" s="41"/>
      <c r="BMT31" s="100"/>
      <c r="BMU31" s="41"/>
      <c r="BNC31" s="43"/>
      <c r="BNF31" s="15"/>
      <c r="BNG31" s="15"/>
      <c r="BNH31" s="38"/>
      <c r="BNI31" s="38"/>
      <c r="BNL31" s="38"/>
      <c r="BNM31" s="40"/>
      <c r="BNN31" s="41"/>
      <c r="BNO31" s="100"/>
      <c r="BNP31" s="41"/>
      <c r="BNX31" s="43"/>
      <c r="BOA31" s="15"/>
      <c r="BOB31" s="15"/>
      <c r="BOC31" s="38"/>
      <c r="BOD31" s="38"/>
      <c r="BOG31" s="38"/>
      <c r="BOH31" s="40"/>
      <c r="BOI31" s="41"/>
      <c r="BOJ31" s="100"/>
      <c r="BOK31" s="41"/>
      <c r="BOS31" s="43"/>
      <c r="BOV31" s="15"/>
      <c r="BOW31" s="15"/>
      <c r="BOX31" s="38"/>
      <c r="BOY31" s="38"/>
      <c r="BPB31" s="38"/>
      <c r="BPC31" s="40"/>
      <c r="BPD31" s="41"/>
      <c r="BPE31" s="100"/>
      <c r="BPF31" s="41"/>
      <c r="BPN31" s="43"/>
      <c r="BPQ31" s="15"/>
      <c r="BPR31" s="15"/>
      <c r="BPS31" s="38"/>
      <c r="BPT31" s="38"/>
      <c r="BPW31" s="38"/>
      <c r="BPX31" s="40"/>
      <c r="BPY31" s="41"/>
      <c r="BPZ31" s="100"/>
      <c r="BQA31" s="41"/>
      <c r="BQI31" s="43"/>
      <c r="BQL31" s="15"/>
      <c r="BQM31" s="15"/>
      <c r="BQN31" s="38"/>
      <c r="BQO31" s="38"/>
      <c r="BQR31" s="38"/>
      <c r="BQS31" s="40"/>
      <c r="BQT31" s="41"/>
      <c r="BQU31" s="100"/>
      <c r="BQV31" s="41"/>
      <c r="BRD31" s="43"/>
      <c r="BRG31" s="15"/>
      <c r="BRH31" s="15"/>
      <c r="BRI31" s="38"/>
      <c r="BRJ31" s="38"/>
      <c r="BRM31" s="38"/>
      <c r="BRN31" s="40"/>
      <c r="BRO31" s="41"/>
      <c r="BRP31" s="100"/>
      <c r="BRQ31" s="41"/>
      <c r="BRY31" s="43"/>
      <c r="BSB31" s="15"/>
      <c r="BSC31" s="15"/>
      <c r="BSD31" s="38"/>
      <c r="BSE31" s="38"/>
      <c r="BSH31" s="38"/>
      <c r="BSI31" s="40"/>
      <c r="BSJ31" s="41"/>
      <c r="BSK31" s="100"/>
      <c r="BSL31" s="41"/>
      <c r="BST31" s="43"/>
      <c r="BSW31" s="15"/>
      <c r="BSX31" s="15"/>
      <c r="BSY31" s="38"/>
      <c r="BSZ31" s="38"/>
      <c r="BTC31" s="38"/>
      <c r="BTD31" s="40"/>
      <c r="BTE31" s="41"/>
      <c r="BTF31" s="100"/>
      <c r="BTG31" s="41"/>
      <c r="BTO31" s="43"/>
      <c r="BTR31" s="15"/>
      <c r="BTS31" s="15"/>
      <c r="BTT31" s="38"/>
      <c r="BTU31" s="38"/>
      <c r="BTX31" s="38"/>
      <c r="BTY31" s="40"/>
      <c r="BTZ31" s="41"/>
      <c r="BUA31" s="100"/>
      <c r="BUB31" s="41"/>
      <c r="BUJ31" s="43"/>
      <c r="BUM31" s="15"/>
      <c r="BUN31" s="15"/>
      <c r="BUO31" s="38"/>
      <c r="BUP31" s="38"/>
      <c r="BUS31" s="38"/>
      <c r="BUT31" s="40"/>
      <c r="BUU31" s="41"/>
      <c r="BUV31" s="100"/>
      <c r="BUW31" s="41"/>
      <c r="BVE31" s="43"/>
      <c r="BVH31" s="15"/>
      <c r="BVI31" s="15"/>
      <c r="BVJ31" s="38"/>
      <c r="BVK31" s="38"/>
      <c r="BVN31" s="38"/>
      <c r="BVO31" s="40"/>
      <c r="BVP31" s="41"/>
      <c r="BVQ31" s="100"/>
      <c r="BVR31" s="41"/>
      <c r="BVZ31" s="43"/>
      <c r="BWC31" s="15"/>
      <c r="BWD31" s="15"/>
      <c r="BWE31" s="38"/>
      <c r="BWF31" s="38"/>
      <c r="BWI31" s="38"/>
      <c r="BWJ31" s="40"/>
      <c r="BWK31" s="41"/>
      <c r="BWL31" s="100"/>
      <c r="BWM31" s="41"/>
      <c r="BWU31" s="43"/>
      <c r="BWX31" s="15"/>
      <c r="BWY31" s="15"/>
      <c r="BWZ31" s="38"/>
      <c r="BXA31" s="38"/>
      <c r="BXD31" s="38"/>
      <c r="BXE31" s="40"/>
      <c r="BXF31" s="41"/>
      <c r="BXG31" s="100"/>
      <c r="BXH31" s="41"/>
      <c r="BXP31" s="43"/>
      <c r="BXS31" s="15"/>
      <c r="BXT31" s="15"/>
      <c r="BXU31" s="38"/>
      <c r="BXV31" s="38"/>
      <c r="BXY31" s="38"/>
      <c r="BXZ31" s="40"/>
      <c r="BYA31" s="41"/>
      <c r="BYB31" s="100"/>
      <c r="BYC31" s="41"/>
      <c r="BYK31" s="43"/>
      <c r="BYN31" s="15"/>
      <c r="BYO31" s="15"/>
      <c r="BYP31" s="38"/>
      <c r="BYQ31" s="38"/>
      <c r="BYT31" s="38"/>
      <c r="BYU31" s="40"/>
      <c r="BYV31" s="41"/>
      <c r="BYW31" s="100"/>
      <c r="BYX31" s="41"/>
      <c r="BZF31" s="43"/>
      <c r="BZI31" s="15"/>
      <c r="BZJ31" s="15"/>
      <c r="BZK31" s="38"/>
      <c r="BZL31" s="38"/>
      <c r="BZO31" s="38"/>
      <c r="BZP31" s="40"/>
      <c r="BZQ31" s="41"/>
      <c r="BZR31" s="100"/>
      <c r="BZS31" s="41"/>
      <c r="CAA31" s="43"/>
      <c r="CAD31" s="15"/>
      <c r="CAE31" s="15"/>
      <c r="CAF31" s="38"/>
      <c r="CAG31" s="38"/>
      <c r="CAJ31" s="38"/>
      <c r="CAK31" s="40"/>
      <c r="CAL31" s="41"/>
      <c r="CAM31" s="100"/>
      <c r="CAN31" s="41"/>
      <c r="CAV31" s="43"/>
      <c r="CAY31" s="15"/>
      <c r="CAZ31" s="15"/>
      <c r="CBA31" s="38"/>
      <c r="CBB31" s="38"/>
      <c r="CBE31" s="38"/>
      <c r="CBF31" s="40"/>
      <c r="CBG31" s="41"/>
      <c r="CBH31" s="100"/>
      <c r="CBI31" s="41"/>
      <c r="CBQ31" s="43"/>
      <c r="CBT31" s="15"/>
      <c r="CBU31" s="15"/>
      <c r="CBV31" s="38"/>
      <c r="CBW31" s="38"/>
      <c r="CBZ31" s="38"/>
      <c r="CCA31" s="40"/>
      <c r="CCB31" s="41"/>
      <c r="CCC31" s="100"/>
      <c r="CCD31" s="41"/>
      <c r="CCL31" s="43"/>
      <c r="CCO31" s="15"/>
      <c r="CCP31" s="15"/>
      <c r="CCQ31" s="38"/>
      <c r="CCR31" s="38"/>
      <c r="CCU31" s="38"/>
      <c r="CCV31" s="40"/>
      <c r="CCW31" s="41"/>
      <c r="CCX31" s="100"/>
      <c r="CCY31" s="41"/>
      <c r="CDG31" s="43"/>
      <c r="CDJ31" s="15"/>
      <c r="CDK31" s="15"/>
      <c r="CDL31" s="38"/>
      <c r="CDM31" s="38"/>
      <c r="CDP31" s="38"/>
      <c r="CDQ31" s="40"/>
      <c r="CDR31" s="41"/>
      <c r="CDS31" s="100"/>
      <c r="CDT31" s="41"/>
      <c r="CEB31" s="43"/>
      <c r="CEE31" s="15"/>
      <c r="CEF31" s="15"/>
      <c r="CEG31" s="38"/>
      <c r="CEH31" s="38"/>
      <c r="CEK31" s="38"/>
      <c r="CEL31" s="40"/>
      <c r="CEM31" s="41"/>
      <c r="CEN31" s="100"/>
      <c r="CEO31" s="41"/>
      <c r="CEW31" s="43"/>
      <c r="CEZ31" s="15"/>
      <c r="CFA31" s="15"/>
      <c r="CFB31" s="38"/>
      <c r="CFC31" s="38"/>
      <c r="CFF31" s="38"/>
      <c r="CFG31" s="40"/>
      <c r="CFH31" s="41"/>
      <c r="CFI31" s="100"/>
      <c r="CFJ31" s="41"/>
      <c r="CFR31" s="43"/>
      <c r="CFU31" s="15"/>
      <c r="CFV31" s="15"/>
      <c r="CFW31" s="38"/>
      <c r="CFX31" s="38"/>
      <c r="CGA31" s="38"/>
      <c r="CGB31" s="40"/>
      <c r="CGC31" s="41"/>
      <c r="CGD31" s="100"/>
      <c r="CGE31" s="41"/>
      <c r="CGM31" s="43"/>
      <c r="CGP31" s="15"/>
      <c r="CGQ31" s="15"/>
      <c r="CGR31" s="38"/>
      <c r="CGS31" s="38"/>
      <c r="CGV31" s="38"/>
      <c r="CGW31" s="40"/>
      <c r="CGX31" s="41"/>
      <c r="CGY31" s="100"/>
      <c r="CGZ31" s="41"/>
      <c r="CHH31" s="43"/>
      <c r="CHK31" s="15"/>
      <c r="CHL31" s="15"/>
      <c r="CHM31" s="38"/>
      <c r="CHN31" s="38"/>
      <c r="CHQ31" s="38"/>
      <c r="CHR31" s="40"/>
      <c r="CHS31" s="41"/>
      <c r="CHT31" s="100"/>
      <c r="CHU31" s="41"/>
      <c r="CIC31" s="43"/>
      <c r="CIF31" s="15"/>
      <c r="CIG31" s="15"/>
      <c r="CIH31" s="38"/>
      <c r="CII31" s="38"/>
      <c r="CIL31" s="38"/>
      <c r="CIM31" s="40"/>
      <c r="CIN31" s="41"/>
      <c r="CIO31" s="100"/>
      <c r="CIP31" s="41"/>
      <c r="CIX31" s="43"/>
      <c r="CJA31" s="15"/>
      <c r="CJB31" s="15"/>
      <c r="CJC31" s="38"/>
      <c r="CJD31" s="38"/>
      <c r="CJG31" s="38"/>
      <c r="CJH31" s="40"/>
      <c r="CJI31" s="41"/>
      <c r="CJJ31" s="100"/>
      <c r="CJK31" s="41"/>
      <c r="CJS31" s="43"/>
      <c r="CJV31" s="15"/>
      <c r="CJW31" s="15"/>
      <c r="CJX31" s="38"/>
      <c r="CJY31" s="38"/>
      <c r="CKB31" s="38"/>
      <c r="CKC31" s="40"/>
      <c r="CKD31" s="41"/>
      <c r="CKE31" s="100"/>
      <c r="CKF31" s="41"/>
      <c r="CKN31" s="43"/>
      <c r="CKQ31" s="15"/>
      <c r="CKR31" s="15"/>
      <c r="CKS31" s="38"/>
      <c r="CKT31" s="38"/>
      <c r="CKW31" s="38"/>
      <c r="CKX31" s="40"/>
      <c r="CKY31" s="41"/>
      <c r="CKZ31" s="100"/>
      <c r="CLA31" s="41"/>
      <c r="CLI31" s="43"/>
      <c r="CLL31" s="15"/>
      <c r="CLM31" s="15"/>
      <c r="CLN31" s="38"/>
      <c r="CLO31" s="38"/>
      <c r="CLR31" s="38"/>
      <c r="CLS31" s="40"/>
      <c r="CLT31" s="41"/>
      <c r="CLU31" s="100"/>
      <c r="CLV31" s="41"/>
      <c r="CMD31" s="43"/>
      <c r="CMG31" s="15"/>
      <c r="CMH31" s="15"/>
      <c r="CMI31" s="38"/>
      <c r="CMJ31" s="38"/>
      <c r="CMM31" s="38"/>
      <c r="CMN31" s="40"/>
      <c r="CMO31" s="41"/>
      <c r="CMP31" s="100"/>
      <c r="CMQ31" s="41"/>
      <c r="CMY31" s="43"/>
      <c r="CNB31" s="15"/>
      <c r="CNC31" s="15"/>
      <c r="CND31" s="38"/>
      <c r="CNE31" s="38"/>
      <c r="CNH31" s="38"/>
      <c r="CNI31" s="40"/>
      <c r="CNJ31" s="41"/>
      <c r="CNK31" s="100"/>
      <c r="CNL31" s="41"/>
      <c r="CNT31" s="43"/>
      <c r="CNW31" s="15"/>
      <c r="CNX31" s="15"/>
      <c r="CNY31" s="38"/>
      <c r="CNZ31" s="38"/>
      <c r="COC31" s="38"/>
      <c r="COD31" s="40"/>
      <c r="COE31" s="41"/>
      <c r="COF31" s="100"/>
      <c r="COG31" s="41"/>
      <c r="COO31" s="43"/>
      <c r="COR31" s="15"/>
      <c r="COS31" s="15"/>
      <c r="COT31" s="38"/>
      <c r="COU31" s="38"/>
      <c r="COX31" s="38"/>
      <c r="COY31" s="40"/>
      <c r="COZ31" s="41"/>
      <c r="CPA31" s="100"/>
      <c r="CPB31" s="41"/>
      <c r="CPJ31" s="43"/>
      <c r="CPM31" s="15"/>
      <c r="CPN31" s="15"/>
      <c r="CPO31" s="38"/>
      <c r="CPP31" s="38"/>
      <c r="CPS31" s="38"/>
      <c r="CPT31" s="40"/>
      <c r="CPU31" s="41"/>
      <c r="CPV31" s="100"/>
      <c r="CPW31" s="41"/>
      <c r="CQE31" s="43"/>
      <c r="CQH31" s="15"/>
      <c r="CQI31" s="15"/>
      <c r="CQJ31" s="38"/>
      <c r="CQK31" s="38"/>
      <c r="CQN31" s="38"/>
      <c r="CQO31" s="40"/>
      <c r="CQP31" s="41"/>
      <c r="CQQ31" s="100"/>
      <c r="CQR31" s="41"/>
      <c r="CQZ31" s="43"/>
      <c r="CRC31" s="15"/>
      <c r="CRD31" s="15"/>
      <c r="CRE31" s="38"/>
      <c r="CRF31" s="38"/>
      <c r="CRI31" s="38"/>
      <c r="CRJ31" s="40"/>
      <c r="CRK31" s="41"/>
      <c r="CRL31" s="100"/>
      <c r="CRM31" s="41"/>
      <c r="CRU31" s="43"/>
      <c r="CRX31" s="15"/>
      <c r="CRY31" s="15"/>
      <c r="CRZ31" s="38"/>
      <c r="CSA31" s="38"/>
      <c r="CSD31" s="38"/>
      <c r="CSE31" s="40"/>
      <c r="CSF31" s="41"/>
      <c r="CSG31" s="100"/>
      <c r="CSH31" s="41"/>
      <c r="CSP31" s="43"/>
      <c r="CSS31" s="15"/>
      <c r="CST31" s="15"/>
      <c r="CSU31" s="38"/>
      <c r="CSV31" s="38"/>
      <c r="CSY31" s="38"/>
      <c r="CSZ31" s="40"/>
      <c r="CTA31" s="41"/>
      <c r="CTB31" s="100"/>
      <c r="CTC31" s="41"/>
      <c r="CTK31" s="43"/>
      <c r="CTN31" s="15"/>
      <c r="CTO31" s="15"/>
      <c r="CTP31" s="38"/>
      <c r="CTQ31" s="38"/>
      <c r="CTT31" s="38"/>
      <c r="CTU31" s="40"/>
      <c r="CTV31" s="41"/>
      <c r="CTW31" s="100"/>
      <c r="CTX31" s="41"/>
      <c r="CUF31" s="43"/>
      <c r="CUI31" s="15"/>
      <c r="CUJ31" s="15"/>
      <c r="CUK31" s="38"/>
      <c r="CUL31" s="38"/>
      <c r="CUO31" s="38"/>
      <c r="CUP31" s="40"/>
      <c r="CUQ31" s="41"/>
      <c r="CUR31" s="100"/>
      <c r="CUS31" s="41"/>
      <c r="CVA31" s="43"/>
      <c r="CVD31" s="15"/>
      <c r="CVE31" s="15"/>
      <c r="CVF31" s="38"/>
      <c r="CVG31" s="38"/>
      <c r="CVJ31" s="38"/>
      <c r="CVK31" s="40"/>
      <c r="CVL31" s="41"/>
      <c r="CVM31" s="100"/>
      <c r="CVN31" s="41"/>
      <c r="CVV31" s="43"/>
      <c r="CVY31" s="15"/>
      <c r="CVZ31" s="15"/>
      <c r="CWA31" s="38"/>
      <c r="CWB31" s="38"/>
      <c r="CWE31" s="38"/>
      <c r="CWF31" s="40"/>
      <c r="CWG31" s="41"/>
      <c r="CWH31" s="100"/>
      <c r="CWI31" s="41"/>
      <c r="CWQ31" s="43"/>
      <c r="CWT31" s="15"/>
      <c r="CWU31" s="15"/>
      <c r="CWV31" s="38"/>
      <c r="CWW31" s="38"/>
      <c r="CWZ31" s="38"/>
      <c r="CXA31" s="40"/>
      <c r="CXB31" s="41"/>
      <c r="CXC31" s="100"/>
      <c r="CXD31" s="41"/>
      <c r="CXL31" s="43"/>
      <c r="CXO31" s="15"/>
      <c r="CXP31" s="15"/>
      <c r="CXQ31" s="38"/>
      <c r="CXR31" s="38"/>
      <c r="CXU31" s="38"/>
      <c r="CXV31" s="40"/>
      <c r="CXW31" s="41"/>
      <c r="CXX31" s="100"/>
      <c r="CXY31" s="41"/>
      <c r="CYG31" s="43"/>
      <c r="CYJ31" s="15"/>
      <c r="CYK31" s="15"/>
      <c r="CYL31" s="38"/>
      <c r="CYM31" s="38"/>
      <c r="CYP31" s="38"/>
      <c r="CYQ31" s="40"/>
      <c r="CYR31" s="41"/>
      <c r="CYS31" s="100"/>
      <c r="CYT31" s="41"/>
      <c r="CZB31" s="43"/>
      <c r="CZE31" s="15"/>
      <c r="CZF31" s="15"/>
      <c r="CZG31" s="38"/>
      <c r="CZH31" s="38"/>
      <c r="CZK31" s="38"/>
      <c r="CZL31" s="40"/>
      <c r="CZM31" s="41"/>
      <c r="CZN31" s="100"/>
      <c r="CZO31" s="41"/>
      <c r="CZW31" s="43"/>
      <c r="CZZ31" s="15"/>
      <c r="DAA31" s="15"/>
      <c r="DAB31" s="38"/>
      <c r="DAC31" s="38"/>
      <c r="DAF31" s="38"/>
      <c r="DAG31" s="40"/>
      <c r="DAH31" s="41"/>
      <c r="DAI31" s="100"/>
      <c r="DAJ31" s="41"/>
      <c r="DAR31" s="43"/>
      <c r="DAU31" s="15"/>
      <c r="DAV31" s="15"/>
      <c r="DAW31" s="38"/>
      <c r="DAX31" s="38"/>
      <c r="DBA31" s="38"/>
      <c r="DBB31" s="40"/>
      <c r="DBC31" s="41"/>
      <c r="DBD31" s="100"/>
      <c r="DBE31" s="41"/>
      <c r="DBM31" s="43"/>
      <c r="DBP31" s="15"/>
      <c r="DBQ31" s="15"/>
      <c r="DBR31" s="38"/>
      <c r="DBS31" s="38"/>
      <c r="DBV31" s="38"/>
      <c r="DBW31" s="40"/>
      <c r="DBX31" s="41"/>
      <c r="DBY31" s="100"/>
      <c r="DBZ31" s="41"/>
      <c r="DCH31" s="43"/>
      <c r="DCK31" s="15"/>
      <c r="DCL31" s="15"/>
      <c r="DCM31" s="38"/>
      <c r="DCN31" s="38"/>
      <c r="DCQ31" s="38"/>
      <c r="DCR31" s="40"/>
      <c r="DCS31" s="41"/>
      <c r="DCT31" s="100"/>
      <c r="DCU31" s="41"/>
      <c r="DDC31" s="43"/>
      <c r="DDF31" s="15"/>
      <c r="DDG31" s="15"/>
      <c r="DDH31" s="38"/>
      <c r="DDI31" s="38"/>
      <c r="DDL31" s="38"/>
      <c r="DDM31" s="40"/>
      <c r="DDN31" s="41"/>
      <c r="DDO31" s="100"/>
      <c r="DDP31" s="41"/>
      <c r="DDX31" s="43"/>
      <c r="DEA31" s="15"/>
      <c r="DEB31" s="15"/>
      <c r="DEC31" s="38"/>
      <c r="DED31" s="38"/>
      <c r="DEG31" s="38"/>
      <c r="DEH31" s="40"/>
      <c r="DEI31" s="41"/>
      <c r="DEJ31" s="100"/>
      <c r="DEK31" s="41"/>
      <c r="DES31" s="43"/>
      <c r="DEV31" s="15"/>
      <c r="DEW31" s="15"/>
      <c r="DEX31" s="38"/>
      <c r="DEY31" s="38"/>
      <c r="DFB31" s="38"/>
      <c r="DFC31" s="40"/>
      <c r="DFD31" s="41"/>
      <c r="DFE31" s="100"/>
      <c r="DFF31" s="41"/>
      <c r="DFN31" s="43"/>
      <c r="DFQ31" s="15"/>
      <c r="DFR31" s="15"/>
      <c r="DFS31" s="38"/>
      <c r="DFT31" s="38"/>
      <c r="DFW31" s="38"/>
      <c r="DFX31" s="40"/>
      <c r="DFY31" s="41"/>
      <c r="DFZ31" s="100"/>
      <c r="DGA31" s="41"/>
      <c r="DGI31" s="43"/>
      <c r="DGL31" s="15"/>
      <c r="DGM31" s="15"/>
      <c r="DGN31" s="38"/>
      <c r="DGO31" s="38"/>
      <c r="DGR31" s="38"/>
      <c r="DGS31" s="40"/>
      <c r="DGT31" s="41"/>
      <c r="DGU31" s="100"/>
      <c r="DGV31" s="41"/>
      <c r="DHD31" s="43"/>
      <c r="DHG31" s="15"/>
      <c r="DHH31" s="15"/>
      <c r="DHI31" s="38"/>
      <c r="DHJ31" s="38"/>
      <c r="DHM31" s="38"/>
      <c r="DHN31" s="40"/>
      <c r="DHO31" s="41"/>
      <c r="DHP31" s="100"/>
      <c r="DHQ31" s="41"/>
      <c r="DHY31" s="43"/>
      <c r="DIB31" s="15"/>
      <c r="DIC31" s="15"/>
      <c r="DID31" s="38"/>
      <c r="DIE31" s="38"/>
      <c r="DIH31" s="38"/>
      <c r="DII31" s="40"/>
      <c r="DIJ31" s="41"/>
      <c r="DIK31" s="100"/>
      <c r="DIL31" s="41"/>
      <c r="DIT31" s="43"/>
      <c r="DIW31" s="15"/>
      <c r="DIX31" s="15"/>
      <c r="DIY31" s="38"/>
      <c r="DIZ31" s="38"/>
      <c r="DJC31" s="38"/>
      <c r="DJD31" s="40"/>
      <c r="DJE31" s="41"/>
      <c r="DJF31" s="100"/>
      <c r="DJG31" s="41"/>
      <c r="DJO31" s="43"/>
      <c r="DJR31" s="15"/>
      <c r="DJS31" s="15"/>
      <c r="DJT31" s="38"/>
      <c r="DJU31" s="38"/>
      <c r="DJX31" s="38"/>
      <c r="DJY31" s="40"/>
      <c r="DJZ31" s="41"/>
      <c r="DKA31" s="100"/>
      <c r="DKB31" s="41"/>
      <c r="DKJ31" s="43"/>
      <c r="DKM31" s="15"/>
      <c r="DKN31" s="15"/>
      <c r="DKO31" s="38"/>
      <c r="DKP31" s="38"/>
      <c r="DKS31" s="38"/>
      <c r="DKT31" s="40"/>
      <c r="DKU31" s="41"/>
      <c r="DKV31" s="100"/>
      <c r="DKW31" s="41"/>
      <c r="DLE31" s="43"/>
      <c r="DLH31" s="15"/>
      <c r="DLI31" s="15"/>
      <c r="DLJ31" s="38"/>
      <c r="DLK31" s="38"/>
      <c r="DLN31" s="38"/>
      <c r="DLO31" s="40"/>
      <c r="DLP31" s="41"/>
      <c r="DLQ31" s="100"/>
      <c r="DLR31" s="41"/>
      <c r="DLZ31" s="43"/>
      <c r="DMC31" s="15"/>
      <c r="DMD31" s="15"/>
      <c r="DME31" s="38"/>
      <c r="DMF31" s="38"/>
      <c r="DMI31" s="38"/>
      <c r="DMJ31" s="40"/>
      <c r="DMK31" s="41"/>
      <c r="DML31" s="100"/>
      <c r="DMM31" s="41"/>
      <c r="DMU31" s="43"/>
      <c r="DMX31" s="15"/>
      <c r="DMY31" s="15"/>
      <c r="DMZ31" s="38"/>
      <c r="DNA31" s="38"/>
      <c r="DND31" s="38"/>
      <c r="DNE31" s="40"/>
      <c r="DNF31" s="41"/>
      <c r="DNG31" s="100"/>
      <c r="DNH31" s="41"/>
      <c r="DNP31" s="43"/>
      <c r="DNS31" s="15"/>
      <c r="DNT31" s="15"/>
      <c r="DNU31" s="38"/>
      <c r="DNV31" s="38"/>
      <c r="DNY31" s="38"/>
      <c r="DNZ31" s="40"/>
      <c r="DOA31" s="41"/>
      <c r="DOB31" s="100"/>
      <c r="DOC31" s="41"/>
      <c r="DOK31" s="43"/>
      <c r="DON31" s="15"/>
      <c r="DOO31" s="15"/>
      <c r="DOP31" s="38"/>
      <c r="DOQ31" s="38"/>
      <c r="DOT31" s="38"/>
      <c r="DOU31" s="40"/>
      <c r="DOV31" s="41"/>
      <c r="DOW31" s="100"/>
      <c r="DOX31" s="41"/>
      <c r="DPF31" s="43"/>
      <c r="DPI31" s="15"/>
      <c r="DPJ31" s="15"/>
      <c r="DPK31" s="38"/>
      <c r="DPL31" s="38"/>
      <c r="DPO31" s="38"/>
      <c r="DPP31" s="40"/>
      <c r="DPQ31" s="41"/>
      <c r="DPR31" s="100"/>
      <c r="DPS31" s="41"/>
      <c r="DQA31" s="43"/>
      <c r="DQD31" s="15"/>
      <c r="DQE31" s="15"/>
      <c r="DQF31" s="38"/>
      <c r="DQG31" s="38"/>
      <c r="DQJ31" s="38"/>
      <c r="DQK31" s="40"/>
      <c r="DQL31" s="41"/>
      <c r="DQM31" s="100"/>
      <c r="DQN31" s="41"/>
      <c r="DQV31" s="43"/>
      <c r="DQY31" s="15"/>
      <c r="DQZ31" s="15"/>
      <c r="DRA31" s="38"/>
      <c r="DRB31" s="38"/>
      <c r="DRE31" s="38"/>
      <c r="DRF31" s="40"/>
      <c r="DRG31" s="41"/>
      <c r="DRH31" s="100"/>
      <c r="DRI31" s="41"/>
      <c r="DRQ31" s="43"/>
      <c r="DRT31" s="15"/>
      <c r="DRU31" s="15"/>
      <c r="DRV31" s="38"/>
      <c r="DRW31" s="38"/>
      <c r="DRZ31" s="38"/>
      <c r="DSA31" s="40"/>
      <c r="DSB31" s="41"/>
      <c r="DSC31" s="100"/>
      <c r="DSD31" s="41"/>
      <c r="DSL31" s="43"/>
      <c r="DSO31" s="15"/>
      <c r="DSP31" s="15"/>
      <c r="DSQ31" s="38"/>
      <c r="DSR31" s="38"/>
      <c r="DSU31" s="38"/>
      <c r="DSV31" s="40"/>
      <c r="DSW31" s="41"/>
      <c r="DSX31" s="100"/>
      <c r="DSY31" s="41"/>
      <c r="DTG31" s="43"/>
      <c r="DTJ31" s="15"/>
      <c r="DTK31" s="15"/>
      <c r="DTL31" s="38"/>
      <c r="DTM31" s="38"/>
      <c r="DTP31" s="38"/>
      <c r="DTQ31" s="40"/>
      <c r="DTR31" s="41"/>
      <c r="DTS31" s="100"/>
      <c r="DTT31" s="41"/>
      <c r="DUB31" s="43"/>
      <c r="DUE31" s="15"/>
      <c r="DUF31" s="15"/>
      <c r="DUG31" s="38"/>
      <c r="DUH31" s="38"/>
      <c r="DUK31" s="38"/>
      <c r="DUL31" s="40"/>
      <c r="DUM31" s="41"/>
      <c r="DUN31" s="100"/>
      <c r="DUO31" s="41"/>
      <c r="DUW31" s="43"/>
      <c r="DUZ31" s="15"/>
      <c r="DVA31" s="15"/>
      <c r="DVB31" s="38"/>
      <c r="DVC31" s="38"/>
      <c r="DVF31" s="38"/>
      <c r="DVG31" s="40"/>
      <c r="DVH31" s="41"/>
      <c r="DVI31" s="100"/>
      <c r="DVJ31" s="41"/>
      <c r="DVR31" s="43"/>
      <c r="DVU31" s="15"/>
      <c r="DVV31" s="15"/>
      <c r="DVW31" s="38"/>
      <c r="DVX31" s="38"/>
      <c r="DWA31" s="38"/>
      <c r="DWB31" s="40"/>
      <c r="DWC31" s="41"/>
      <c r="DWD31" s="100"/>
      <c r="DWE31" s="41"/>
      <c r="DWM31" s="43"/>
      <c r="DWP31" s="15"/>
      <c r="DWQ31" s="15"/>
      <c r="DWR31" s="38"/>
      <c r="DWS31" s="38"/>
      <c r="DWV31" s="38"/>
      <c r="DWW31" s="40"/>
      <c r="DWX31" s="41"/>
      <c r="DWY31" s="100"/>
      <c r="DWZ31" s="41"/>
      <c r="DXH31" s="43"/>
      <c r="DXK31" s="15"/>
      <c r="DXL31" s="15"/>
      <c r="DXM31" s="38"/>
      <c r="DXN31" s="38"/>
      <c r="DXQ31" s="38"/>
      <c r="DXR31" s="40"/>
      <c r="DXS31" s="41"/>
      <c r="DXT31" s="100"/>
      <c r="DXU31" s="41"/>
      <c r="DYC31" s="43"/>
      <c r="DYF31" s="15"/>
      <c r="DYG31" s="15"/>
      <c r="DYH31" s="38"/>
      <c r="DYI31" s="38"/>
      <c r="DYL31" s="38"/>
      <c r="DYM31" s="40"/>
      <c r="DYN31" s="41"/>
      <c r="DYO31" s="100"/>
      <c r="DYP31" s="41"/>
      <c r="DYX31" s="43"/>
      <c r="DZA31" s="15"/>
      <c r="DZB31" s="15"/>
      <c r="DZC31" s="38"/>
      <c r="DZD31" s="38"/>
      <c r="DZG31" s="38"/>
      <c r="DZH31" s="40"/>
      <c r="DZI31" s="41"/>
      <c r="DZJ31" s="100"/>
      <c r="DZK31" s="41"/>
      <c r="DZS31" s="43"/>
      <c r="DZV31" s="15"/>
      <c r="DZW31" s="15"/>
      <c r="DZX31" s="38"/>
      <c r="DZY31" s="38"/>
      <c r="EAB31" s="38"/>
      <c r="EAC31" s="40"/>
      <c r="EAD31" s="41"/>
      <c r="EAE31" s="100"/>
      <c r="EAF31" s="41"/>
      <c r="EAN31" s="43"/>
      <c r="EAQ31" s="15"/>
      <c r="EAR31" s="15"/>
      <c r="EAS31" s="38"/>
      <c r="EAT31" s="38"/>
      <c r="EAW31" s="38"/>
      <c r="EAX31" s="40"/>
      <c r="EAY31" s="41"/>
      <c r="EAZ31" s="100"/>
      <c r="EBA31" s="41"/>
      <c r="EBI31" s="43"/>
      <c r="EBL31" s="15"/>
      <c r="EBM31" s="15"/>
      <c r="EBN31" s="38"/>
      <c r="EBO31" s="38"/>
      <c r="EBR31" s="38"/>
      <c r="EBS31" s="40"/>
      <c r="EBT31" s="41"/>
      <c r="EBU31" s="100"/>
      <c r="EBV31" s="41"/>
      <c r="ECD31" s="43"/>
      <c r="ECG31" s="15"/>
      <c r="ECH31" s="15"/>
      <c r="ECI31" s="38"/>
      <c r="ECJ31" s="38"/>
      <c r="ECM31" s="38"/>
      <c r="ECN31" s="40"/>
      <c r="ECO31" s="41"/>
      <c r="ECP31" s="100"/>
      <c r="ECQ31" s="41"/>
      <c r="ECY31" s="43"/>
      <c r="EDB31" s="15"/>
      <c r="EDC31" s="15"/>
      <c r="EDD31" s="38"/>
      <c r="EDE31" s="38"/>
      <c r="EDH31" s="38"/>
      <c r="EDI31" s="40"/>
      <c r="EDJ31" s="41"/>
      <c r="EDK31" s="100"/>
      <c r="EDL31" s="41"/>
      <c r="EDT31" s="43"/>
      <c r="EDW31" s="15"/>
      <c r="EDX31" s="15"/>
      <c r="EDY31" s="38"/>
      <c r="EDZ31" s="38"/>
      <c r="EEC31" s="38"/>
      <c r="EED31" s="40"/>
      <c r="EEE31" s="41"/>
      <c r="EEF31" s="100"/>
      <c r="EEG31" s="41"/>
      <c r="EEO31" s="43"/>
      <c r="EER31" s="15"/>
      <c r="EES31" s="15"/>
      <c r="EET31" s="38"/>
      <c r="EEU31" s="38"/>
      <c r="EEX31" s="38"/>
      <c r="EEY31" s="40"/>
      <c r="EEZ31" s="41"/>
      <c r="EFA31" s="100"/>
      <c r="EFB31" s="41"/>
      <c r="EFJ31" s="43"/>
      <c r="EFM31" s="15"/>
      <c r="EFN31" s="15"/>
      <c r="EFO31" s="38"/>
      <c r="EFP31" s="38"/>
      <c r="EFS31" s="38"/>
      <c r="EFT31" s="40"/>
      <c r="EFU31" s="41"/>
      <c r="EFV31" s="100"/>
      <c r="EFW31" s="41"/>
      <c r="EGE31" s="43"/>
      <c r="EGH31" s="15"/>
      <c r="EGI31" s="15"/>
      <c r="EGJ31" s="38"/>
      <c r="EGK31" s="38"/>
      <c r="EGN31" s="38"/>
      <c r="EGO31" s="40"/>
      <c r="EGP31" s="41"/>
      <c r="EGQ31" s="100"/>
      <c r="EGR31" s="41"/>
      <c r="EGZ31" s="43"/>
      <c r="EHC31" s="15"/>
      <c r="EHD31" s="15"/>
      <c r="EHE31" s="38"/>
      <c r="EHF31" s="38"/>
      <c r="EHI31" s="38"/>
      <c r="EHJ31" s="40"/>
      <c r="EHK31" s="41"/>
      <c r="EHL31" s="100"/>
      <c r="EHM31" s="41"/>
      <c r="EHU31" s="43"/>
      <c r="EHX31" s="15"/>
      <c r="EHY31" s="15"/>
      <c r="EHZ31" s="38"/>
      <c r="EIA31" s="38"/>
      <c r="EID31" s="38"/>
      <c r="EIE31" s="40"/>
      <c r="EIF31" s="41"/>
      <c r="EIG31" s="100"/>
      <c r="EIH31" s="41"/>
      <c r="EIP31" s="43"/>
      <c r="EIS31" s="15"/>
      <c r="EIT31" s="15"/>
      <c r="EIU31" s="38"/>
      <c r="EIV31" s="38"/>
      <c r="EIY31" s="38"/>
      <c r="EIZ31" s="40"/>
      <c r="EJA31" s="41"/>
      <c r="EJB31" s="100"/>
      <c r="EJC31" s="41"/>
      <c r="EJK31" s="43"/>
      <c r="EJN31" s="15"/>
      <c r="EJO31" s="15"/>
      <c r="EJP31" s="38"/>
      <c r="EJQ31" s="38"/>
      <c r="EJT31" s="38"/>
      <c r="EJU31" s="40"/>
      <c r="EJV31" s="41"/>
      <c r="EJW31" s="100"/>
      <c r="EJX31" s="41"/>
      <c r="EKF31" s="43"/>
      <c r="EKI31" s="15"/>
      <c r="EKJ31" s="15"/>
      <c r="EKK31" s="38"/>
      <c r="EKL31" s="38"/>
      <c r="EKO31" s="38"/>
      <c r="EKP31" s="40"/>
      <c r="EKQ31" s="41"/>
      <c r="EKR31" s="100"/>
      <c r="EKS31" s="41"/>
      <c r="ELA31" s="43"/>
      <c r="ELD31" s="15"/>
      <c r="ELE31" s="15"/>
      <c r="ELF31" s="38"/>
      <c r="ELG31" s="38"/>
      <c r="ELJ31" s="38"/>
      <c r="ELK31" s="40"/>
      <c r="ELL31" s="41"/>
      <c r="ELM31" s="100"/>
      <c r="ELN31" s="41"/>
      <c r="ELV31" s="43"/>
      <c r="ELY31" s="15"/>
      <c r="ELZ31" s="15"/>
      <c r="EMA31" s="38"/>
      <c r="EMB31" s="38"/>
      <c r="EME31" s="38"/>
      <c r="EMF31" s="40"/>
      <c r="EMG31" s="41"/>
      <c r="EMH31" s="100"/>
      <c r="EMI31" s="41"/>
      <c r="EMQ31" s="43"/>
      <c r="EMT31" s="15"/>
      <c r="EMU31" s="15"/>
      <c r="EMV31" s="38"/>
      <c r="EMW31" s="38"/>
      <c r="EMZ31" s="38"/>
      <c r="ENA31" s="40"/>
      <c r="ENB31" s="41"/>
      <c r="ENC31" s="100"/>
      <c r="END31" s="41"/>
      <c r="ENL31" s="43"/>
      <c r="ENO31" s="15"/>
      <c r="ENP31" s="15"/>
      <c r="ENQ31" s="38"/>
      <c r="ENR31" s="38"/>
      <c r="ENU31" s="38"/>
      <c r="ENV31" s="40"/>
      <c r="ENW31" s="41"/>
      <c r="ENX31" s="100"/>
      <c r="ENY31" s="41"/>
      <c r="EOG31" s="43"/>
      <c r="EOJ31" s="15"/>
      <c r="EOK31" s="15"/>
      <c r="EOL31" s="38"/>
      <c r="EOM31" s="38"/>
      <c r="EOP31" s="38"/>
      <c r="EOQ31" s="40"/>
      <c r="EOR31" s="41"/>
      <c r="EOS31" s="100"/>
      <c r="EOT31" s="41"/>
      <c r="EPB31" s="43"/>
      <c r="EPE31" s="15"/>
      <c r="EPF31" s="15"/>
      <c r="EPG31" s="38"/>
      <c r="EPH31" s="38"/>
      <c r="EPK31" s="38"/>
      <c r="EPL31" s="40"/>
      <c r="EPM31" s="41"/>
      <c r="EPN31" s="100"/>
      <c r="EPO31" s="41"/>
      <c r="EPW31" s="43"/>
      <c r="EPZ31" s="15"/>
      <c r="EQA31" s="15"/>
      <c r="EQB31" s="38"/>
      <c r="EQC31" s="38"/>
      <c r="EQF31" s="38"/>
      <c r="EQG31" s="40"/>
      <c r="EQH31" s="41"/>
      <c r="EQI31" s="100"/>
      <c r="EQJ31" s="41"/>
      <c r="EQR31" s="43"/>
      <c r="EQU31" s="15"/>
      <c r="EQV31" s="15"/>
      <c r="EQW31" s="38"/>
      <c r="EQX31" s="38"/>
      <c r="ERA31" s="38"/>
      <c r="ERB31" s="40"/>
      <c r="ERC31" s="41"/>
      <c r="ERD31" s="100"/>
      <c r="ERE31" s="41"/>
      <c r="ERM31" s="43"/>
      <c r="ERP31" s="15"/>
      <c r="ERQ31" s="15"/>
      <c r="ERR31" s="38"/>
      <c r="ERS31" s="38"/>
      <c r="ERV31" s="38"/>
      <c r="ERW31" s="40"/>
      <c r="ERX31" s="41"/>
      <c r="ERY31" s="100"/>
      <c r="ERZ31" s="41"/>
      <c r="ESH31" s="43"/>
      <c r="ESK31" s="15"/>
      <c r="ESL31" s="15"/>
      <c r="ESM31" s="38"/>
      <c r="ESN31" s="38"/>
      <c r="ESQ31" s="38"/>
      <c r="ESR31" s="40"/>
      <c r="ESS31" s="41"/>
      <c r="EST31" s="100"/>
      <c r="ESU31" s="41"/>
      <c r="ETC31" s="43"/>
      <c r="ETF31" s="15"/>
      <c r="ETG31" s="15"/>
      <c r="ETH31" s="38"/>
      <c r="ETI31" s="38"/>
      <c r="ETL31" s="38"/>
      <c r="ETM31" s="40"/>
      <c r="ETN31" s="41"/>
      <c r="ETO31" s="100"/>
      <c r="ETP31" s="41"/>
      <c r="ETX31" s="43"/>
      <c r="EUA31" s="15"/>
      <c r="EUB31" s="15"/>
      <c r="EUC31" s="38"/>
      <c r="EUD31" s="38"/>
      <c r="EUG31" s="38"/>
      <c r="EUH31" s="40"/>
      <c r="EUI31" s="41"/>
      <c r="EUJ31" s="100"/>
      <c r="EUK31" s="41"/>
      <c r="EUS31" s="43"/>
      <c r="EUV31" s="15"/>
      <c r="EUW31" s="15"/>
      <c r="EUX31" s="38"/>
      <c r="EUY31" s="38"/>
      <c r="EVB31" s="38"/>
      <c r="EVC31" s="40"/>
      <c r="EVD31" s="41"/>
      <c r="EVE31" s="100"/>
      <c r="EVF31" s="41"/>
      <c r="EVN31" s="43"/>
      <c r="EVQ31" s="15"/>
      <c r="EVR31" s="15"/>
      <c r="EVS31" s="38"/>
      <c r="EVT31" s="38"/>
      <c r="EVW31" s="38"/>
      <c r="EVX31" s="40"/>
      <c r="EVY31" s="41"/>
      <c r="EVZ31" s="100"/>
      <c r="EWA31" s="41"/>
      <c r="EWI31" s="43"/>
      <c r="EWL31" s="15"/>
      <c r="EWM31" s="15"/>
      <c r="EWN31" s="38"/>
      <c r="EWO31" s="38"/>
      <c r="EWR31" s="38"/>
      <c r="EWS31" s="40"/>
      <c r="EWT31" s="41"/>
      <c r="EWU31" s="100"/>
      <c r="EWV31" s="41"/>
      <c r="EXD31" s="43"/>
      <c r="EXG31" s="15"/>
      <c r="EXH31" s="15"/>
      <c r="EXI31" s="38"/>
      <c r="EXJ31" s="38"/>
      <c r="EXM31" s="38"/>
      <c r="EXN31" s="40"/>
      <c r="EXO31" s="41"/>
      <c r="EXP31" s="100"/>
      <c r="EXQ31" s="41"/>
      <c r="EXY31" s="43"/>
      <c r="EYB31" s="15"/>
      <c r="EYC31" s="15"/>
      <c r="EYD31" s="38"/>
      <c r="EYE31" s="38"/>
      <c r="EYH31" s="38"/>
      <c r="EYI31" s="40"/>
      <c r="EYJ31" s="41"/>
      <c r="EYK31" s="100"/>
      <c r="EYL31" s="41"/>
      <c r="EYT31" s="43"/>
      <c r="EYW31" s="15"/>
      <c r="EYX31" s="15"/>
      <c r="EYY31" s="38"/>
      <c r="EYZ31" s="38"/>
      <c r="EZC31" s="38"/>
      <c r="EZD31" s="40"/>
      <c r="EZE31" s="41"/>
      <c r="EZF31" s="100"/>
      <c r="EZG31" s="41"/>
      <c r="EZO31" s="43"/>
      <c r="EZR31" s="15"/>
      <c r="EZS31" s="15"/>
      <c r="EZT31" s="38"/>
      <c r="EZU31" s="38"/>
      <c r="EZX31" s="38"/>
      <c r="EZY31" s="40"/>
      <c r="EZZ31" s="41"/>
      <c r="FAA31" s="100"/>
      <c r="FAB31" s="41"/>
      <c r="FAJ31" s="43"/>
      <c r="FAM31" s="15"/>
      <c r="FAN31" s="15"/>
      <c r="FAO31" s="38"/>
      <c r="FAP31" s="38"/>
      <c r="FAS31" s="38"/>
      <c r="FAT31" s="40"/>
      <c r="FAU31" s="41"/>
      <c r="FAV31" s="100"/>
      <c r="FAW31" s="41"/>
      <c r="FBE31" s="43"/>
      <c r="FBH31" s="15"/>
      <c r="FBI31" s="15"/>
      <c r="FBJ31" s="38"/>
      <c r="FBK31" s="38"/>
      <c r="FBN31" s="38"/>
      <c r="FBO31" s="40"/>
      <c r="FBP31" s="41"/>
      <c r="FBQ31" s="100"/>
      <c r="FBR31" s="41"/>
      <c r="FBZ31" s="43"/>
      <c r="FCC31" s="15"/>
      <c r="FCD31" s="15"/>
      <c r="FCE31" s="38"/>
      <c r="FCF31" s="38"/>
      <c r="FCI31" s="38"/>
      <c r="FCJ31" s="40"/>
      <c r="FCK31" s="41"/>
      <c r="FCL31" s="100"/>
      <c r="FCM31" s="41"/>
      <c r="FCU31" s="43"/>
      <c r="FCX31" s="15"/>
      <c r="FCY31" s="15"/>
      <c r="FCZ31" s="38"/>
      <c r="FDA31" s="38"/>
      <c r="FDD31" s="38"/>
      <c r="FDE31" s="40"/>
      <c r="FDF31" s="41"/>
      <c r="FDG31" s="100"/>
      <c r="FDH31" s="41"/>
      <c r="FDP31" s="43"/>
      <c r="FDS31" s="15"/>
      <c r="FDT31" s="15"/>
      <c r="FDU31" s="38"/>
      <c r="FDV31" s="38"/>
      <c r="FDY31" s="38"/>
      <c r="FDZ31" s="40"/>
      <c r="FEA31" s="41"/>
      <c r="FEB31" s="100"/>
      <c r="FEC31" s="41"/>
      <c r="FEK31" s="43"/>
      <c r="FEN31" s="15"/>
      <c r="FEO31" s="15"/>
      <c r="FEP31" s="38"/>
      <c r="FEQ31" s="38"/>
      <c r="FET31" s="38"/>
      <c r="FEU31" s="40"/>
      <c r="FEV31" s="41"/>
      <c r="FEW31" s="100"/>
      <c r="FEX31" s="41"/>
      <c r="FFF31" s="43"/>
      <c r="FFI31" s="15"/>
      <c r="FFJ31" s="15"/>
      <c r="FFK31" s="38"/>
      <c r="FFL31" s="38"/>
      <c r="FFO31" s="38"/>
      <c r="FFP31" s="40"/>
      <c r="FFQ31" s="41"/>
      <c r="FFR31" s="100"/>
      <c r="FFS31" s="41"/>
      <c r="FGA31" s="43"/>
      <c r="FGD31" s="15"/>
      <c r="FGE31" s="15"/>
      <c r="FGF31" s="38"/>
      <c r="FGG31" s="38"/>
      <c r="FGJ31" s="38"/>
      <c r="FGK31" s="40"/>
      <c r="FGL31" s="41"/>
      <c r="FGM31" s="100"/>
      <c r="FGN31" s="41"/>
      <c r="FGV31" s="43"/>
      <c r="FGY31" s="15"/>
      <c r="FGZ31" s="15"/>
      <c r="FHA31" s="38"/>
      <c r="FHB31" s="38"/>
      <c r="FHE31" s="38"/>
      <c r="FHF31" s="40"/>
      <c r="FHG31" s="41"/>
      <c r="FHH31" s="100"/>
      <c r="FHI31" s="41"/>
      <c r="FHQ31" s="43"/>
      <c r="FHT31" s="15"/>
      <c r="FHU31" s="15"/>
      <c r="FHV31" s="38"/>
      <c r="FHW31" s="38"/>
      <c r="FHZ31" s="38"/>
      <c r="FIA31" s="40"/>
      <c r="FIB31" s="41"/>
      <c r="FIC31" s="100"/>
      <c r="FID31" s="41"/>
      <c r="FIL31" s="43"/>
      <c r="FIO31" s="15"/>
      <c r="FIP31" s="15"/>
      <c r="FIQ31" s="38"/>
      <c r="FIR31" s="38"/>
      <c r="FIU31" s="38"/>
      <c r="FIV31" s="40"/>
      <c r="FIW31" s="41"/>
      <c r="FIX31" s="100"/>
      <c r="FIY31" s="41"/>
      <c r="FJG31" s="43"/>
      <c r="FJJ31" s="15"/>
      <c r="FJK31" s="15"/>
      <c r="FJL31" s="38"/>
      <c r="FJM31" s="38"/>
      <c r="FJP31" s="38"/>
      <c r="FJQ31" s="40"/>
      <c r="FJR31" s="41"/>
      <c r="FJS31" s="100"/>
      <c r="FJT31" s="41"/>
      <c r="FKB31" s="43"/>
      <c r="FKE31" s="15"/>
      <c r="FKF31" s="15"/>
      <c r="FKG31" s="38"/>
      <c r="FKH31" s="38"/>
      <c r="FKK31" s="38"/>
      <c r="FKL31" s="40"/>
      <c r="FKM31" s="41"/>
      <c r="FKN31" s="100"/>
      <c r="FKO31" s="41"/>
      <c r="FKW31" s="43"/>
      <c r="FKZ31" s="15"/>
      <c r="FLA31" s="15"/>
      <c r="FLB31" s="38"/>
      <c r="FLC31" s="38"/>
      <c r="FLF31" s="38"/>
      <c r="FLG31" s="40"/>
      <c r="FLH31" s="41"/>
      <c r="FLI31" s="100"/>
      <c r="FLJ31" s="41"/>
      <c r="FLR31" s="43"/>
      <c r="FLU31" s="15"/>
      <c r="FLV31" s="15"/>
      <c r="FLW31" s="38"/>
      <c r="FLX31" s="38"/>
      <c r="FMA31" s="38"/>
      <c r="FMB31" s="40"/>
      <c r="FMC31" s="41"/>
      <c r="FMD31" s="100"/>
      <c r="FME31" s="41"/>
      <c r="FMM31" s="43"/>
      <c r="FMP31" s="15"/>
      <c r="FMQ31" s="15"/>
      <c r="FMR31" s="38"/>
      <c r="FMS31" s="38"/>
      <c r="FMV31" s="38"/>
      <c r="FMW31" s="40"/>
      <c r="FMX31" s="41"/>
      <c r="FMY31" s="100"/>
      <c r="FMZ31" s="41"/>
      <c r="FNH31" s="43"/>
      <c r="FNK31" s="15"/>
      <c r="FNL31" s="15"/>
      <c r="FNM31" s="38"/>
      <c r="FNN31" s="38"/>
      <c r="FNQ31" s="38"/>
      <c r="FNR31" s="40"/>
      <c r="FNS31" s="41"/>
      <c r="FNT31" s="100"/>
      <c r="FNU31" s="41"/>
      <c r="FOC31" s="43"/>
      <c r="FOF31" s="15"/>
      <c r="FOG31" s="15"/>
      <c r="FOH31" s="38"/>
      <c r="FOI31" s="38"/>
      <c r="FOL31" s="38"/>
      <c r="FOM31" s="40"/>
      <c r="FON31" s="41"/>
      <c r="FOO31" s="100"/>
      <c r="FOP31" s="41"/>
      <c r="FOX31" s="43"/>
      <c r="FPA31" s="15"/>
      <c r="FPB31" s="15"/>
      <c r="FPC31" s="38"/>
      <c r="FPD31" s="38"/>
      <c r="FPG31" s="38"/>
      <c r="FPH31" s="40"/>
      <c r="FPI31" s="41"/>
      <c r="FPJ31" s="100"/>
      <c r="FPK31" s="41"/>
      <c r="FPS31" s="43"/>
      <c r="FPV31" s="15"/>
      <c r="FPW31" s="15"/>
      <c r="FPX31" s="38"/>
      <c r="FPY31" s="38"/>
      <c r="FQB31" s="38"/>
      <c r="FQC31" s="40"/>
      <c r="FQD31" s="41"/>
      <c r="FQE31" s="100"/>
      <c r="FQF31" s="41"/>
      <c r="FQN31" s="43"/>
      <c r="FQQ31" s="15"/>
      <c r="FQR31" s="15"/>
      <c r="FQS31" s="38"/>
      <c r="FQT31" s="38"/>
      <c r="FQW31" s="38"/>
      <c r="FQX31" s="40"/>
      <c r="FQY31" s="41"/>
      <c r="FQZ31" s="100"/>
      <c r="FRA31" s="41"/>
      <c r="FRI31" s="43"/>
      <c r="FRL31" s="15"/>
      <c r="FRM31" s="15"/>
      <c r="FRN31" s="38"/>
      <c r="FRO31" s="38"/>
      <c r="FRR31" s="38"/>
      <c r="FRS31" s="40"/>
      <c r="FRT31" s="41"/>
      <c r="FRU31" s="100"/>
      <c r="FRV31" s="41"/>
      <c r="FSD31" s="43"/>
      <c r="FSG31" s="15"/>
      <c r="FSH31" s="15"/>
      <c r="FSI31" s="38"/>
      <c r="FSJ31" s="38"/>
      <c r="FSM31" s="38"/>
      <c r="FSN31" s="40"/>
      <c r="FSO31" s="41"/>
      <c r="FSP31" s="100"/>
      <c r="FSQ31" s="41"/>
      <c r="FSY31" s="43"/>
      <c r="FTB31" s="15"/>
      <c r="FTC31" s="15"/>
      <c r="FTD31" s="38"/>
      <c r="FTE31" s="38"/>
      <c r="FTH31" s="38"/>
      <c r="FTI31" s="40"/>
      <c r="FTJ31" s="41"/>
      <c r="FTK31" s="100"/>
      <c r="FTL31" s="41"/>
      <c r="FTT31" s="43"/>
      <c r="FTW31" s="15"/>
      <c r="FTX31" s="15"/>
      <c r="FTY31" s="38"/>
      <c r="FTZ31" s="38"/>
      <c r="FUC31" s="38"/>
      <c r="FUD31" s="40"/>
      <c r="FUE31" s="41"/>
      <c r="FUF31" s="100"/>
      <c r="FUG31" s="41"/>
      <c r="FUO31" s="43"/>
      <c r="FUR31" s="15"/>
      <c r="FUS31" s="15"/>
      <c r="FUT31" s="38"/>
      <c r="FUU31" s="38"/>
      <c r="FUX31" s="38"/>
      <c r="FUY31" s="40"/>
      <c r="FUZ31" s="41"/>
      <c r="FVA31" s="100"/>
      <c r="FVB31" s="41"/>
      <c r="FVJ31" s="43"/>
      <c r="FVM31" s="15"/>
      <c r="FVN31" s="15"/>
      <c r="FVO31" s="38"/>
      <c r="FVP31" s="38"/>
      <c r="FVS31" s="38"/>
      <c r="FVT31" s="40"/>
      <c r="FVU31" s="41"/>
      <c r="FVV31" s="100"/>
      <c r="FVW31" s="41"/>
      <c r="FWE31" s="43"/>
      <c r="FWH31" s="15"/>
      <c r="FWI31" s="15"/>
      <c r="FWJ31" s="38"/>
      <c r="FWK31" s="38"/>
      <c r="FWN31" s="38"/>
      <c r="FWO31" s="40"/>
      <c r="FWP31" s="41"/>
      <c r="FWQ31" s="100"/>
      <c r="FWR31" s="41"/>
      <c r="FWZ31" s="43"/>
      <c r="FXC31" s="15"/>
      <c r="FXD31" s="15"/>
      <c r="FXE31" s="38"/>
      <c r="FXF31" s="38"/>
      <c r="FXI31" s="38"/>
      <c r="FXJ31" s="40"/>
      <c r="FXK31" s="41"/>
      <c r="FXL31" s="100"/>
      <c r="FXM31" s="41"/>
      <c r="FXU31" s="43"/>
      <c r="FXX31" s="15"/>
      <c r="FXY31" s="15"/>
      <c r="FXZ31" s="38"/>
      <c r="FYA31" s="38"/>
      <c r="FYD31" s="38"/>
      <c r="FYE31" s="40"/>
      <c r="FYF31" s="41"/>
      <c r="FYG31" s="100"/>
      <c r="FYH31" s="41"/>
      <c r="FYP31" s="43"/>
      <c r="FYS31" s="15"/>
      <c r="FYT31" s="15"/>
      <c r="FYU31" s="38"/>
      <c r="FYV31" s="38"/>
      <c r="FYY31" s="38"/>
      <c r="FYZ31" s="40"/>
      <c r="FZA31" s="41"/>
      <c r="FZB31" s="100"/>
      <c r="FZC31" s="41"/>
      <c r="FZK31" s="43"/>
      <c r="FZN31" s="15"/>
      <c r="FZO31" s="15"/>
      <c r="FZP31" s="38"/>
      <c r="FZQ31" s="38"/>
      <c r="FZT31" s="38"/>
      <c r="FZU31" s="40"/>
      <c r="FZV31" s="41"/>
      <c r="FZW31" s="100"/>
      <c r="FZX31" s="41"/>
      <c r="GAF31" s="43"/>
      <c r="GAI31" s="15"/>
      <c r="GAJ31" s="15"/>
      <c r="GAK31" s="38"/>
      <c r="GAL31" s="38"/>
      <c r="GAO31" s="38"/>
      <c r="GAP31" s="40"/>
      <c r="GAQ31" s="41"/>
      <c r="GAR31" s="100"/>
      <c r="GAS31" s="41"/>
      <c r="GBA31" s="43"/>
      <c r="GBD31" s="15"/>
      <c r="GBE31" s="15"/>
      <c r="GBF31" s="38"/>
      <c r="GBG31" s="38"/>
      <c r="GBJ31" s="38"/>
      <c r="GBK31" s="40"/>
      <c r="GBL31" s="41"/>
      <c r="GBM31" s="100"/>
      <c r="GBN31" s="41"/>
      <c r="GBV31" s="43"/>
      <c r="GBY31" s="15"/>
      <c r="GBZ31" s="15"/>
      <c r="GCA31" s="38"/>
      <c r="GCB31" s="38"/>
      <c r="GCE31" s="38"/>
      <c r="GCF31" s="40"/>
      <c r="GCG31" s="41"/>
      <c r="GCH31" s="100"/>
      <c r="GCI31" s="41"/>
      <c r="GCQ31" s="43"/>
      <c r="GCT31" s="15"/>
      <c r="GCU31" s="15"/>
      <c r="GCV31" s="38"/>
      <c r="GCW31" s="38"/>
      <c r="GCZ31" s="38"/>
      <c r="GDA31" s="40"/>
      <c r="GDB31" s="41"/>
      <c r="GDC31" s="100"/>
      <c r="GDD31" s="41"/>
      <c r="GDL31" s="43"/>
      <c r="GDO31" s="15"/>
      <c r="GDP31" s="15"/>
      <c r="GDQ31" s="38"/>
      <c r="GDR31" s="38"/>
      <c r="GDU31" s="38"/>
      <c r="GDV31" s="40"/>
      <c r="GDW31" s="41"/>
      <c r="GDX31" s="100"/>
      <c r="GDY31" s="41"/>
      <c r="GEG31" s="43"/>
      <c r="GEJ31" s="15"/>
      <c r="GEK31" s="15"/>
      <c r="GEL31" s="38"/>
      <c r="GEM31" s="38"/>
      <c r="GEP31" s="38"/>
      <c r="GEQ31" s="40"/>
      <c r="GER31" s="41"/>
      <c r="GES31" s="100"/>
      <c r="GET31" s="41"/>
      <c r="GFB31" s="43"/>
      <c r="GFE31" s="15"/>
      <c r="GFF31" s="15"/>
      <c r="GFG31" s="38"/>
      <c r="GFH31" s="38"/>
      <c r="GFK31" s="38"/>
      <c r="GFL31" s="40"/>
      <c r="GFM31" s="41"/>
      <c r="GFN31" s="100"/>
      <c r="GFO31" s="41"/>
      <c r="GFW31" s="43"/>
      <c r="GFZ31" s="15"/>
      <c r="GGA31" s="15"/>
      <c r="GGB31" s="38"/>
      <c r="GGC31" s="38"/>
      <c r="GGF31" s="38"/>
      <c r="GGG31" s="40"/>
      <c r="GGH31" s="41"/>
      <c r="GGI31" s="100"/>
      <c r="GGJ31" s="41"/>
      <c r="GGR31" s="43"/>
      <c r="GGU31" s="15"/>
      <c r="GGV31" s="15"/>
      <c r="GGW31" s="38"/>
      <c r="GGX31" s="38"/>
      <c r="GHA31" s="38"/>
      <c r="GHB31" s="40"/>
      <c r="GHC31" s="41"/>
      <c r="GHD31" s="100"/>
      <c r="GHE31" s="41"/>
      <c r="GHM31" s="43"/>
      <c r="GHP31" s="15"/>
      <c r="GHQ31" s="15"/>
      <c r="GHR31" s="38"/>
      <c r="GHS31" s="38"/>
      <c r="GHV31" s="38"/>
      <c r="GHW31" s="40"/>
      <c r="GHX31" s="41"/>
      <c r="GHY31" s="100"/>
      <c r="GHZ31" s="41"/>
      <c r="GIH31" s="43"/>
      <c r="GIK31" s="15"/>
      <c r="GIL31" s="15"/>
      <c r="GIM31" s="38"/>
      <c r="GIN31" s="38"/>
      <c r="GIQ31" s="38"/>
      <c r="GIR31" s="40"/>
      <c r="GIS31" s="41"/>
      <c r="GIT31" s="100"/>
      <c r="GIU31" s="41"/>
      <c r="GJC31" s="43"/>
      <c r="GJF31" s="15"/>
      <c r="GJG31" s="15"/>
      <c r="GJH31" s="38"/>
      <c r="GJI31" s="38"/>
      <c r="GJL31" s="38"/>
      <c r="GJM31" s="40"/>
      <c r="GJN31" s="41"/>
      <c r="GJO31" s="100"/>
      <c r="GJP31" s="41"/>
      <c r="GJX31" s="43"/>
      <c r="GKA31" s="15"/>
      <c r="GKB31" s="15"/>
      <c r="GKC31" s="38"/>
      <c r="GKD31" s="38"/>
      <c r="GKG31" s="38"/>
      <c r="GKH31" s="40"/>
      <c r="GKI31" s="41"/>
      <c r="GKJ31" s="100"/>
      <c r="GKK31" s="41"/>
      <c r="GKS31" s="43"/>
      <c r="GKV31" s="15"/>
      <c r="GKW31" s="15"/>
      <c r="GKX31" s="38"/>
      <c r="GKY31" s="38"/>
      <c r="GLB31" s="38"/>
      <c r="GLC31" s="40"/>
      <c r="GLD31" s="41"/>
      <c r="GLE31" s="100"/>
      <c r="GLF31" s="41"/>
      <c r="GLN31" s="43"/>
      <c r="GLQ31" s="15"/>
      <c r="GLR31" s="15"/>
      <c r="GLS31" s="38"/>
      <c r="GLT31" s="38"/>
      <c r="GLW31" s="38"/>
      <c r="GLX31" s="40"/>
      <c r="GLY31" s="41"/>
      <c r="GLZ31" s="100"/>
      <c r="GMA31" s="41"/>
      <c r="GMI31" s="43"/>
      <c r="GML31" s="15"/>
      <c r="GMM31" s="15"/>
      <c r="GMN31" s="38"/>
      <c r="GMO31" s="38"/>
      <c r="GMR31" s="38"/>
      <c r="GMS31" s="40"/>
      <c r="GMT31" s="41"/>
      <c r="GMU31" s="100"/>
      <c r="GMV31" s="41"/>
      <c r="GND31" s="43"/>
      <c r="GNG31" s="15"/>
      <c r="GNH31" s="15"/>
      <c r="GNI31" s="38"/>
      <c r="GNJ31" s="38"/>
      <c r="GNM31" s="38"/>
      <c r="GNN31" s="40"/>
      <c r="GNO31" s="41"/>
      <c r="GNP31" s="100"/>
      <c r="GNQ31" s="41"/>
      <c r="GNY31" s="43"/>
      <c r="GOB31" s="15"/>
      <c r="GOC31" s="15"/>
      <c r="GOD31" s="38"/>
      <c r="GOE31" s="38"/>
      <c r="GOH31" s="38"/>
      <c r="GOI31" s="40"/>
      <c r="GOJ31" s="41"/>
      <c r="GOK31" s="100"/>
      <c r="GOL31" s="41"/>
      <c r="GOT31" s="43"/>
      <c r="GOW31" s="15"/>
      <c r="GOX31" s="15"/>
      <c r="GOY31" s="38"/>
      <c r="GOZ31" s="38"/>
      <c r="GPC31" s="38"/>
      <c r="GPD31" s="40"/>
      <c r="GPE31" s="41"/>
      <c r="GPF31" s="100"/>
      <c r="GPG31" s="41"/>
      <c r="GPO31" s="43"/>
      <c r="GPR31" s="15"/>
      <c r="GPS31" s="15"/>
      <c r="GPT31" s="38"/>
      <c r="GPU31" s="38"/>
      <c r="GPX31" s="38"/>
      <c r="GPY31" s="40"/>
      <c r="GPZ31" s="41"/>
      <c r="GQA31" s="100"/>
      <c r="GQB31" s="41"/>
      <c r="GQJ31" s="43"/>
      <c r="GQM31" s="15"/>
      <c r="GQN31" s="15"/>
      <c r="GQO31" s="38"/>
      <c r="GQP31" s="38"/>
      <c r="GQS31" s="38"/>
      <c r="GQT31" s="40"/>
      <c r="GQU31" s="41"/>
      <c r="GQV31" s="100"/>
      <c r="GQW31" s="41"/>
      <c r="GRE31" s="43"/>
      <c r="GRH31" s="15"/>
      <c r="GRI31" s="15"/>
      <c r="GRJ31" s="38"/>
      <c r="GRK31" s="38"/>
      <c r="GRN31" s="38"/>
      <c r="GRO31" s="40"/>
      <c r="GRP31" s="41"/>
      <c r="GRQ31" s="100"/>
      <c r="GRR31" s="41"/>
      <c r="GRZ31" s="43"/>
      <c r="GSC31" s="15"/>
      <c r="GSD31" s="15"/>
      <c r="GSE31" s="38"/>
      <c r="GSF31" s="38"/>
      <c r="GSI31" s="38"/>
      <c r="GSJ31" s="40"/>
      <c r="GSK31" s="41"/>
      <c r="GSL31" s="100"/>
      <c r="GSM31" s="41"/>
      <c r="GSU31" s="43"/>
      <c r="GSX31" s="15"/>
      <c r="GSY31" s="15"/>
      <c r="GSZ31" s="38"/>
      <c r="GTA31" s="38"/>
      <c r="GTD31" s="38"/>
      <c r="GTE31" s="40"/>
      <c r="GTF31" s="41"/>
      <c r="GTG31" s="100"/>
      <c r="GTH31" s="41"/>
      <c r="GTP31" s="43"/>
      <c r="GTS31" s="15"/>
      <c r="GTT31" s="15"/>
      <c r="GTU31" s="38"/>
      <c r="GTV31" s="38"/>
      <c r="GTY31" s="38"/>
      <c r="GTZ31" s="40"/>
      <c r="GUA31" s="41"/>
      <c r="GUB31" s="100"/>
      <c r="GUC31" s="41"/>
      <c r="GUK31" s="43"/>
      <c r="GUN31" s="15"/>
      <c r="GUO31" s="15"/>
      <c r="GUP31" s="38"/>
      <c r="GUQ31" s="38"/>
      <c r="GUT31" s="38"/>
      <c r="GUU31" s="40"/>
      <c r="GUV31" s="41"/>
      <c r="GUW31" s="100"/>
      <c r="GUX31" s="41"/>
      <c r="GVF31" s="43"/>
      <c r="GVI31" s="15"/>
      <c r="GVJ31" s="15"/>
      <c r="GVK31" s="38"/>
      <c r="GVL31" s="38"/>
      <c r="GVO31" s="38"/>
      <c r="GVP31" s="40"/>
      <c r="GVQ31" s="41"/>
      <c r="GVR31" s="100"/>
      <c r="GVS31" s="41"/>
      <c r="GWA31" s="43"/>
      <c r="GWD31" s="15"/>
      <c r="GWE31" s="15"/>
      <c r="GWF31" s="38"/>
      <c r="GWG31" s="38"/>
      <c r="GWJ31" s="38"/>
      <c r="GWK31" s="40"/>
      <c r="GWL31" s="41"/>
      <c r="GWM31" s="100"/>
      <c r="GWN31" s="41"/>
      <c r="GWV31" s="43"/>
      <c r="GWY31" s="15"/>
      <c r="GWZ31" s="15"/>
      <c r="GXA31" s="38"/>
      <c r="GXB31" s="38"/>
      <c r="GXE31" s="38"/>
      <c r="GXF31" s="40"/>
      <c r="GXG31" s="41"/>
      <c r="GXH31" s="100"/>
      <c r="GXI31" s="41"/>
      <c r="GXQ31" s="43"/>
      <c r="GXT31" s="15"/>
      <c r="GXU31" s="15"/>
      <c r="GXV31" s="38"/>
      <c r="GXW31" s="38"/>
      <c r="GXZ31" s="38"/>
      <c r="GYA31" s="40"/>
      <c r="GYB31" s="41"/>
      <c r="GYC31" s="100"/>
      <c r="GYD31" s="41"/>
      <c r="GYL31" s="43"/>
      <c r="GYO31" s="15"/>
      <c r="GYP31" s="15"/>
      <c r="GYQ31" s="38"/>
      <c r="GYR31" s="38"/>
      <c r="GYU31" s="38"/>
      <c r="GYV31" s="40"/>
      <c r="GYW31" s="41"/>
      <c r="GYX31" s="100"/>
      <c r="GYY31" s="41"/>
      <c r="GZG31" s="43"/>
      <c r="GZJ31" s="15"/>
      <c r="GZK31" s="15"/>
      <c r="GZL31" s="38"/>
      <c r="GZM31" s="38"/>
      <c r="GZP31" s="38"/>
      <c r="GZQ31" s="40"/>
      <c r="GZR31" s="41"/>
      <c r="GZS31" s="100"/>
      <c r="GZT31" s="41"/>
      <c r="HAB31" s="43"/>
      <c r="HAE31" s="15"/>
      <c r="HAF31" s="15"/>
      <c r="HAG31" s="38"/>
      <c r="HAH31" s="38"/>
      <c r="HAK31" s="38"/>
      <c r="HAL31" s="40"/>
      <c r="HAM31" s="41"/>
      <c r="HAN31" s="100"/>
      <c r="HAO31" s="41"/>
      <c r="HAW31" s="43"/>
      <c r="HAZ31" s="15"/>
      <c r="HBA31" s="15"/>
      <c r="HBB31" s="38"/>
      <c r="HBC31" s="38"/>
      <c r="HBF31" s="38"/>
      <c r="HBG31" s="40"/>
      <c r="HBH31" s="41"/>
      <c r="HBI31" s="100"/>
      <c r="HBJ31" s="41"/>
      <c r="HBR31" s="43"/>
      <c r="HBU31" s="15"/>
      <c r="HBV31" s="15"/>
      <c r="HBW31" s="38"/>
      <c r="HBX31" s="38"/>
      <c r="HCA31" s="38"/>
      <c r="HCB31" s="40"/>
      <c r="HCC31" s="41"/>
      <c r="HCD31" s="100"/>
      <c r="HCE31" s="41"/>
      <c r="HCM31" s="43"/>
      <c r="HCP31" s="15"/>
      <c r="HCQ31" s="15"/>
      <c r="HCR31" s="38"/>
      <c r="HCS31" s="38"/>
      <c r="HCV31" s="38"/>
      <c r="HCW31" s="40"/>
      <c r="HCX31" s="41"/>
      <c r="HCY31" s="100"/>
      <c r="HCZ31" s="41"/>
      <c r="HDH31" s="43"/>
      <c r="HDK31" s="15"/>
      <c r="HDL31" s="15"/>
      <c r="HDM31" s="38"/>
      <c r="HDN31" s="38"/>
      <c r="HDQ31" s="38"/>
      <c r="HDR31" s="40"/>
      <c r="HDS31" s="41"/>
      <c r="HDT31" s="100"/>
      <c r="HDU31" s="41"/>
      <c r="HEC31" s="43"/>
      <c r="HEF31" s="15"/>
      <c r="HEG31" s="15"/>
      <c r="HEH31" s="38"/>
      <c r="HEI31" s="38"/>
      <c r="HEL31" s="38"/>
      <c r="HEM31" s="40"/>
      <c r="HEN31" s="41"/>
      <c r="HEO31" s="100"/>
      <c r="HEP31" s="41"/>
      <c r="HEX31" s="43"/>
      <c r="HFA31" s="15"/>
      <c r="HFB31" s="15"/>
      <c r="HFC31" s="38"/>
      <c r="HFD31" s="38"/>
      <c r="HFG31" s="38"/>
      <c r="HFH31" s="40"/>
      <c r="HFI31" s="41"/>
      <c r="HFJ31" s="100"/>
      <c r="HFK31" s="41"/>
      <c r="HFS31" s="43"/>
      <c r="HFV31" s="15"/>
      <c r="HFW31" s="15"/>
      <c r="HFX31" s="38"/>
      <c r="HFY31" s="38"/>
      <c r="HGB31" s="38"/>
      <c r="HGC31" s="40"/>
      <c r="HGD31" s="41"/>
      <c r="HGE31" s="100"/>
      <c r="HGF31" s="41"/>
      <c r="HGN31" s="43"/>
      <c r="HGQ31" s="15"/>
      <c r="HGR31" s="15"/>
      <c r="HGS31" s="38"/>
      <c r="HGT31" s="38"/>
      <c r="HGW31" s="38"/>
      <c r="HGX31" s="40"/>
      <c r="HGY31" s="41"/>
      <c r="HGZ31" s="100"/>
      <c r="HHA31" s="41"/>
      <c r="HHI31" s="43"/>
      <c r="HHL31" s="15"/>
      <c r="HHM31" s="15"/>
      <c r="HHN31" s="38"/>
      <c r="HHO31" s="38"/>
      <c r="HHR31" s="38"/>
      <c r="HHS31" s="40"/>
      <c r="HHT31" s="41"/>
      <c r="HHU31" s="100"/>
      <c r="HHV31" s="41"/>
      <c r="HID31" s="43"/>
      <c r="HIG31" s="15"/>
      <c r="HIH31" s="15"/>
      <c r="HII31" s="38"/>
      <c r="HIJ31" s="38"/>
      <c r="HIM31" s="38"/>
      <c r="HIN31" s="40"/>
      <c r="HIO31" s="41"/>
      <c r="HIP31" s="100"/>
      <c r="HIQ31" s="41"/>
      <c r="HIY31" s="43"/>
      <c r="HJB31" s="15"/>
      <c r="HJC31" s="15"/>
      <c r="HJD31" s="38"/>
      <c r="HJE31" s="38"/>
      <c r="HJH31" s="38"/>
      <c r="HJI31" s="40"/>
      <c r="HJJ31" s="41"/>
      <c r="HJK31" s="100"/>
      <c r="HJL31" s="41"/>
      <c r="HJT31" s="43"/>
      <c r="HJW31" s="15"/>
      <c r="HJX31" s="15"/>
      <c r="HJY31" s="38"/>
      <c r="HJZ31" s="38"/>
      <c r="HKC31" s="38"/>
      <c r="HKD31" s="40"/>
      <c r="HKE31" s="41"/>
      <c r="HKF31" s="100"/>
      <c r="HKG31" s="41"/>
      <c r="HKO31" s="43"/>
      <c r="HKR31" s="15"/>
      <c r="HKS31" s="15"/>
      <c r="HKT31" s="38"/>
      <c r="HKU31" s="38"/>
      <c r="HKX31" s="38"/>
      <c r="HKY31" s="40"/>
      <c r="HKZ31" s="41"/>
      <c r="HLA31" s="100"/>
      <c r="HLB31" s="41"/>
      <c r="HLJ31" s="43"/>
      <c r="HLM31" s="15"/>
      <c r="HLN31" s="15"/>
      <c r="HLO31" s="38"/>
      <c r="HLP31" s="38"/>
      <c r="HLS31" s="38"/>
      <c r="HLT31" s="40"/>
      <c r="HLU31" s="41"/>
      <c r="HLV31" s="100"/>
      <c r="HLW31" s="41"/>
      <c r="HME31" s="43"/>
      <c r="HMH31" s="15"/>
      <c r="HMI31" s="15"/>
      <c r="HMJ31" s="38"/>
      <c r="HMK31" s="38"/>
      <c r="HMN31" s="38"/>
      <c r="HMO31" s="40"/>
      <c r="HMP31" s="41"/>
      <c r="HMQ31" s="100"/>
      <c r="HMR31" s="41"/>
      <c r="HMZ31" s="43"/>
      <c r="HNC31" s="15"/>
      <c r="HND31" s="15"/>
      <c r="HNE31" s="38"/>
      <c r="HNF31" s="38"/>
      <c r="HNI31" s="38"/>
      <c r="HNJ31" s="40"/>
      <c r="HNK31" s="41"/>
      <c r="HNL31" s="100"/>
      <c r="HNM31" s="41"/>
      <c r="HNU31" s="43"/>
      <c r="HNX31" s="15"/>
      <c r="HNY31" s="15"/>
      <c r="HNZ31" s="38"/>
      <c r="HOA31" s="38"/>
      <c r="HOD31" s="38"/>
      <c r="HOE31" s="40"/>
      <c r="HOF31" s="41"/>
      <c r="HOG31" s="100"/>
      <c r="HOH31" s="41"/>
      <c r="HOP31" s="43"/>
      <c r="HOS31" s="15"/>
      <c r="HOT31" s="15"/>
      <c r="HOU31" s="38"/>
      <c r="HOV31" s="38"/>
      <c r="HOY31" s="38"/>
      <c r="HOZ31" s="40"/>
      <c r="HPA31" s="41"/>
      <c r="HPB31" s="100"/>
      <c r="HPC31" s="41"/>
      <c r="HPK31" s="43"/>
      <c r="HPN31" s="15"/>
      <c r="HPO31" s="15"/>
      <c r="HPP31" s="38"/>
      <c r="HPQ31" s="38"/>
      <c r="HPT31" s="38"/>
      <c r="HPU31" s="40"/>
      <c r="HPV31" s="41"/>
      <c r="HPW31" s="100"/>
      <c r="HPX31" s="41"/>
      <c r="HQF31" s="43"/>
      <c r="HQI31" s="15"/>
      <c r="HQJ31" s="15"/>
      <c r="HQK31" s="38"/>
      <c r="HQL31" s="38"/>
      <c r="HQO31" s="38"/>
      <c r="HQP31" s="40"/>
      <c r="HQQ31" s="41"/>
      <c r="HQR31" s="100"/>
      <c r="HQS31" s="41"/>
      <c r="HRA31" s="43"/>
      <c r="HRD31" s="15"/>
      <c r="HRE31" s="15"/>
      <c r="HRF31" s="38"/>
      <c r="HRG31" s="38"/>
      <c r="HRJ31" s="38"/>
      <c r="HRK31" s="40"/>
      <c r="HRL31" s="41"/>
      <c r="HRM31" s="100"/>
      <c r="HRN31" s="41"/>
      <c r="HRV31" s="43"/>
      <c r="HRY31" s="15"/>
      <c r="HRZ31" s="15"/>
      <c r="HSA31" s="38"/>
      <c r="HSB31" s="38"/>
      <c r="HSE31" s="38"/>
      <c r="HSF31" s="40"/>
      <c r="HSG31" s="41"/>
      <c r="HSH31" s="100"/>
      <c r="HSI31" s="41"/>
      <c r="HSQ31" s="43"/>
      <c r="HST31" s="15"/>
      <c r="HSU31" s="15"/>
      <c r="HSV31" s="38"/>
      <c r="HSW31" s="38"/>
      <c r="HSZ31" s="38"/>
      <c r="HTA31" s="40"/>
      <c r="HTB31" s="41"/>
      <c r="HTC31" s="100"/>
      <c r="HTD31" s="41"/>
      <c r="HTL31" s="43"/>
      <c r="HTO31" s="15"/>
      <c r="HTP31" s="15"/>
      <c r="HTQ31" s="38"/>
      <c r="HTR31" s="38"/>
      <c r="HTU31" s="38"/>
      <c r="HTV31" s="40"/>
      <c r="HTW31" s="41"/>
      <c r="HTX31" s="100"/>
      <c r="HTY31" s="41"/>
      <c r="HUG31" s="43"/>
      <c r="HUJ31" s="15"/>
      <c r="HUK31" s="15"/>
      <c r="HUL31" s="38"/>
      <c r="HUM31" s="38"/>
      <c r="HUP31" s="38"/>
      <c r="HUQ31" s="40"/>
      <c r="HUR31" s="41"/>
      <c r="HUS31" s="100"/>
      <c r="HUT31" s="41"/>
      <c r="HVB31" s="43"/>
      <c r="HVE31" s="15"/>
      <c r="HVF31" s="15"/>
      <c r="HVG31" s="38"/>
      <c r="HVH31" s="38"/>
      <c r="HVK31" s="38"/>
      <c r="HVL31" s="40"/>
      <c r="HVM31" s="41"/>
      <c r="HVN31" s="100"/>
      <c r="HVO31" s="41"/>
      <c r="HVW31" s="43"/>
      <c r="HVZ31" s="15"/>
      <c r="HWA31" s="15"/>
      <c r="HWB31" s="38"/>
      <c r="HWC31" s="38"/>
      <c r="HWF31" s="38"/>
      <c r="HWG31" s="40"/>
      <c r="HWH31" s="41"/>
      <c r="HWI31" s="100"/>
      <c r="HWJ31" s="41"/>
      <c r="HWR31" s="43"/>
      <c r="HWU31" s="15"/>
      <c r="HWV31" s="15"/>
      <c r="HWW31" s="38"/>
      <c r="HWX31" s="38"/>
      <c r="HXA31" s="38"/>
      <c r="HXB31" s="40"/>
      <c r="HXC31" s="41"/>
      <c r="HXD31" s="100"/>
      <c r="HXE31" s="41"/>
      <c r="HXM31" s="43"/>
      <c r="HXP31" s="15"/>
      <c r="HXQ31" s="15"/>
      <c r="HXR31" s="38"/>
      <c r="HXS31" s="38"/>
      <c r="HXV31" s="38"/>
      <c r="HXW31" s="40"/>
      <c r="HXX31" s="41"/>
      <c r="HXY31" s="100"/>
      <c r="HXZ31" s="41"/>
      <c r="HYH31" s="43"/>
      <c r="HYK31" s="15"/>
      <c r="HYL31" s="15"/>
      <c r="HYM31" s="38"/>
      <c r="HYN31" s="38"/>
      <c r="HYQ31" s="38"/>
      <c r="HYR31" s="40"/>
      <c r="HYS31" s="41"/>
      <c r="HYT31" s="100"/>
      <c r="HYU31" s="41"/>
      <c r="HZC31" s="43"/>
      <c r="HZF31" s="15"/>
      <c r="HZG31" s="15"/>
      <c r="HZH31" s="38"/>
      <c r="HZI31" s="38"/>
      <c r="HZL31" s="38"/>
      <c r="HZM31" s="40"/>
      <c r="HZN31" s="41"/>
      <c r="HZO31" s="100"/>
      <c r="HZP31" s="41"/>
      <c r="HZX31" s="43"/>
      <c r="IAA31" s="15"/>
      <c r="IAB31" s="15"/>
      <c r="IAC31" s="38"/>
      <c r="IAD31" s="38"/>
      <c r="IAG31" s="38"/>
      <c r="IAH31" s="40"/>
      <c r="IAI31" s="41"/>
      <c r="IAJ31" s="100"/>
      <c r="IAK31" s="41"/>
      <c r="IAS31" s="43"/>
      <c r="IAV31" s="15"/>
      <c r="IAW31" s="15"/>
      <c r="IAX31" s="38"/>
      <c r="IAY31" s="38"/>
      <c r="IBB31" s="38"/>
      <c r="IBC31" s="40"/>
      <c r="IBD31" s="41"/>
      <c r="IBE31" s="100"/>
      <c r="IBF31" s="41"/>
      <c r="IBN31" s="43"/>
      <c r="IBQ31" s="15"/>
      <c r="IBR31" s="15"/>
      <c r="IBS31" s="38"/>
      <c r="IBT31" s="38"/>
      <c r="IBW31" s="38"/>
      <c r="IBX31" s="40"/>
      <c r="IBY31" s="41"/>
      <c r="IBZ31" s="100"/>
      <c r="ICA31" s="41"/>
      <c r="ICI31" s="43"/>
      <c r="ICL31" s="15"/>
      <c r="ICM31" s="15"/>
      <c r="ICN31" s="38"/>
      <c r="ICO31" s="38"/>
      <c r="ICR31" s="38"/>
      <c r="ICS31" s="40"/>
      <c r="ICT31" s="41"/>
      <c r="ICU31" s="100"/>
      <c r="ICV31" s="41"/>
      <c r="IDD31" s="43"/>
      <c r="IDG31" s="15"/>
      <c r="IDH31" s="15"/>
      <c r="IDI31" s="38"/>
      <c r="IDJ31" s="38"/>
      <c r="IDM31" s="38"/>
      <c r="IDN31" s="40"/>
      <c r="IDO31" s="41"/>
      <c r="IDP31" s="100"/>
      <c r="IDQ31" s="41"/>
      <c r="IDY31" s="43"/>
      <c r="IEB31" s="15"/>
      <c r="IEC31" s="15"/>
      <c r="IED31" s="38"/>
      <c r="IEE31" s="38"/>
      <c r="IEH31" s="38"/>
      <c r="IEI31" s="40"/>
      <c r="IEJ31" s="41"/>
      <c r="IEK31" s="100"/>
      <c r="IEL31" s="41"/>
      <c r="IET31" s="43"/>
      <c r="IEW31" s="15"/>
      <c r="IEX31" s="15"/>
      <c r="IEY31" s="38"/>
      <c r="IEZ31" s="38"/>
      <c r="IFC31" s="38"/>
      <c r="IFD31" s="40"/>
      <c r="IFE31" s="41"/>
      <c r="IFF31" s="100"/>
      <c r="IFG31" s="41"/>
      <c r="IFO31" s="43"/>
      <c r="IFR31" s="15"/>
      <c r="IFS31" s="15"/>
      <c r="IFT31" s="38"/>
      <c r="IFU31" s="38"/>
      <c r="IFX31" s="38"/>
      <c r="IFY31" s="40"/>
      <c r="IFZ31" s="41"/>
      <c r="IGA31" s="100"/>
      <c r="IGB31" s="41"/>
      <c r="IGJ31" s="43"/>
      <c r="IGM31" s="15"/>
      <c r="IGN31" s="15"/>
      <c r="IGO31" s="38"/>
      <c r="IGP31" s="38"/>
      <c r="IGS31" s="38"/>
      <c r="IGT31" s="40"/>
      <c r="IGU31" s="41"/>
      <c r="IGV31" s="100"/>
      <c r="IGW31" s="41"/>
      <c r="IHE31" s="43"/>
      <c r="IHH31" s="15"/>
      <c r="IHI31" s="15"/>
      <c r="IHJ31" s="38"/>
      <c r="IHK31" s="38"/>
      <c r="IHN31" s="38"/>
      <c r="IHO31" s="40"/>
      <c r="IHP31" s="41"/>
      <c r="IHQ31" s="100"/>
      <c r="IHR31" s="41"/>
      <c r="IHZ31" s="43"/>
      <c r="IIC31" s="15"/>
      <c r="IID31" s="15"/>
      <c r="IIE31" s="38"/>
      <c r="IIF31" s="38"/>
      <c r="III31" s="38"/>
      <c r="IIJ31" s="40"/>
      <c r="IIK31" s="41"/>
      <c r="IIL31" s="100"/>
      <c r="IIM31" s="41"/>
      <c r="IIU31" s="43"/>
      <c r="IIX31" s="15"/>
      <c r="IIY31" s="15"/>
      <c r="IIZ31" s="38"/>
      <c r="IJA31" s="38"/>
      <c r="IJD31" s="38"/>
      <c r="IJE31" s="40"/>
      <c r="IJF31" s="41"/>
      <c r="IJG31" s="100"/>
      <c r="IJH31" s="41"/>
      <c r="IJP31" s="43"/>
      <c r="IJS31" s="15"/>
      <c r="IJT31" s="15"/>
      <c r="IJU31" s="38"/>
      <c r="IJV31" s="38"/>
      <c r="IJY31" s="38"/>
      <c r="IJZ31" s="40"/>
      <c r="IKA31" s="41"/>
      <c r="IKB31" s="100"/>
      <c r="IKC31" s="41"/>
      <c r="IKK31" s="43"/>
      <c r="IKN31" s="15"/>
      <c r="IKO31" s="15"/>
      <c r="IKP31" s="38"/>
      <c r="IKQ31" s="38"/>
      <c r="IKT31" s="38"/>
      <c r="IKU31" s="40"/>
      <c r="IKV31" s="41"/>
      <c r="IKW31" s="100"/>
      <c r="IKX31" s="41"/>
      <c r="ILF31" s="43"/>
      <c r="ILI31" s="15"/>
      <c r="ILJ31" s="15"/>
      <c r="ILK31" s="38"/>
      <c r="ILL31" s="38"/>
      <c r="ILO31" s="38"/>
      <c r="ILP31" s="40"/>
      <c r="ILQ31" s="41"/>
      <c r="ILR31" s="100"/>
      <c r="ILS31" s="41"/>
      <c r="IMA31" s="43"/>
      <c r="IMD31" s="15"/>
      <c r="IME31" s="15"/>
      <c r="IMF31" s="38"/>
      <c r="IMG31" s="38"/>
      <c r="IMJ31" s="38"/>
      <c r="IMK31" s="40"/>
      <c r="IML31" s="41"/>
      <c r="IMM31" s="100"/>
      <c r="IMN31" s="41"/>
      <c r="IMV31" s="43"/>
      <c r="IMY31" s="15"/>
      <c r="IMZ31" s="15"/>
      <c r="INA31" s="38"/>
      <c r="INB31" s="38"/>
      <c r="INE31" s="38"/>
      <c r="INF31" s="40"/>
      <c r="ING31" s="41"/>
      <c r="INH31" s="100"/>
      <c r="INI31" s="41"/>
      <c r="INQ31" s="43"/>
      <c r="INT31" s="15"/>
      <c r="INU31" s="15"/>
      <c r="INV31" s="38"/>
      <c r="INW31" s="38"/>
      <c r="INZ31" s="38"/>
      <c r="IOA31" s="40"/>
      <c r="IOB31" s="41"/>
      <c r="IOC31" s="100"/>
      <c r="IOD31" s="41"/>
      <c r="IOL31" s="43"/>
      <c r="IOO31" s="15"/>
      <c r="IOP31" s="15"/>
      <c r="IOQ31" s="38"/>
      <c r="IOR31" s="38"/>
      <c r="IOU31" s="38"/>
      <c r="IOV31" s="40"/>
      <c r="IOW31" s="41"/>
      <c r="IOX31" s="100"/>
      <c r="IOY31" s="41"/>
      <c r="IPG31" s="43"/>
      <c r="IPJ31" s="15"/>
      <c r="IPK31" s="15"/>
      <c r="IPL31" s="38"/>
      <c r="IPM31" s="38"/>
      <c r="IPP31" s="38"/>
      <c r="IPQ31" s="40"/>
      <c r="IPR31" s="41"/>
      <c r="IPS31" s="100"/>
      <c r="IPT31" s="41"/>
      <c r="IQB31" s="43"/>
      <c r="IQE31" s="15"/>
      <c r="IQF31" s="15"/>
      <c r="IQG31" s="38"/>
      <c r="IQH31" s="38"/>
      <c r="IQK31" s="38"/>
      <c r="IQL31" s="40"/>
      <c r="IQM31" s="41"/>
      <c r="IQN31" s="100"/>
      <c r="IQO31" s="41"/>
      <c r="IQW31" s="43"/>
      <c r="IQZ31" s="15"/>
      <c r="IRA31" s="15"/>
      <c r="IRB31" s="38"/>
      <c r="IRC31" s="38"/>
      <c r="IRF31" s="38"/>
      <c r="IRG31" s="40"/>
      <c r="IRH31" s="41"/>
      <c r="IRI31" s="100"/>
      <c r="IRJ31" s="41"/>
      <c r="IRR31" s="43"/>
      <c r="IRU31" s="15"/>
      <c r="IRV31" s="15"/>
      <c r="IRW31" s="38"/>
      <c r="IRX31" s="38"/>
      <c r="ISA31" s="38"/>
      <c r="ISB31" s="40"/>
      <c r="ISC31" s="41"/>
      <c r="ISD31" s="100"/>
      <c r="ISE31" s="41"/>
      <c r="ISM31" s="43"/>
      <c r="ISP31" s="15"/>
      <c r="ISQ31" s="15"/>
      <c r="ISR31" s="38"/>
      <c r="ISS31" s="38"/>
      <c r="ISV31" s="38"/>
      <c r="ISW31" s="40"/>
      <c r="ISX31" s="41"/>
      <c r="ISY31" s="100"/>
      <c r="ISZ31" s="41"/>
      <c r="ITH31" s="43"/>
      <c r="ITK31" s="15"/>
      <c r="ITL31" s="15"/>
      <c r="ITM31" s="38"/>
      <c r="ITN31" s="38"/>
      <c r="ITQ31" s="38"/>
      <c r="ITR31" s="40"/>
      <c r="ITS31" s="41"/>
      <c r="ITT31" s="100"/>
      <c r="ITU31" s="41"/>
      <c r="IUC31" s="43"/>
      <c r="IUF31" s="15"/>
      <c r="IUG31" s="15"/>
      <c r="IUH31" s="38"/>
      <c r="IUI31" s="38"/>
      <c r="IUL31" s="38"/>
      <c r="IUM31" s="40"/>
      <c r="IUN31" s="41"/>
      <c r="IUO31" s="100"/>
      <c r="IUP31" s="41"/>
      <c r="IUX31" s="43"/>
      <c r="IVA31" s="15"/>
      <c r="IVB31" s="15"/>
      <c r="IVC31" s="38"/>
      <c r="IVD31" s="38"/>
      <c r="IVG31" s="38"/>
      <c r="IVH31" s="40"/>
      <c r="IVI31" s="41"/>
      <c r="IVJ31" s="100"/>
      <c r="IVK31" s="41"/>
      <c r="IVS31" s="43"/>
      <c r="IVV31" s="15"/>
      <c r="IVW31" s="15"/>
      <c r="IVX31" s="38"/>
      <c r="IVY31" s="38"/>
      <c r="IWB31" s="38"/>
      <c r="IWC31" s="40"/>
      <c r="IWD31" s="41"/>
      <c r="IWE31" s="100"/>
      <c r="IWF31" s="41"/>
      <c r="IWN31" s="43"/>
      <c r="IWQ31" s="15"/>
      <c r="IWR31" s="15"/>
      <c r="IWS31" s="38"/>
      <c r="IWT31" s="38"/>
      <c r="IWW31" s="38"/>
      <c r="IWX31" s="40"/>
      <c r="IWY31" s="41"/>
      <c r="IWZ31" s="100"/>
      <c r="IXA31" s="41"/>
      <c r="IXI31" s="43"/>
      <c r="IXL31" s="15"/>
      <c r="IXM31" s="15"/>
      <c r="IXN31" s="38"/>
      <c r="IXO31" s="38"/>
      <c r="IXR31" s="38"/>
      <c r="IXS31" s="40"/>
      <c r="IXT31" s="41"/>
      <c r="IXU31" s="100"/>
      <c r="IXV31" s="41"/>
      <c r="IYD31" s="43"/>
      <c r="IYG31" s="15"/>
      <c r="IYH31" s="15"/>
      <c r="IYI31" s="38"/>
      <c r="IYJ31" s="38"/>
      <c r="IYM31" s="38"/>
      <c r="IYN31" s="40"/>
      <c r="IYO31" s="41"/>
      <c r="IYP31" s="100"/>
      <c r="IYQ31" s="41"/>
      <c r="IYY31" s="43"/>
      <c r="IZB31" s="15"/>
      <c r="IZC31" s="15"/>
      <c r="IZD31" s="38"/>
      <c r="IZE31" s="38"/>
      <c r="IZH31" s="38"/>
      <c r="IZI31" s="40"/>
      <c r="IZJ31" s="41"/>
      <c r="IZK31" s="100"/>
      <c r="IZL31" s="41"/>
      <c r="IZT31" s="43"/>
      <c r="IZW31" s="15"/>
      <c r="IZX31" s="15"/>
      <c r="IZY31" s="38"/>
      <c r="IZZ31" s="38"/>
      <c r="JAC31" s="38"/>
      <c r="JAD31" s="40"/>
      <c r="JAE31" s="41"/>
      <c r="JAF31" s="100"/>
      <c r="JAG31" s="41"/>
      <c r="JAO31" s="43"/>
      <c r="JAR31" s="15"/>
      <c r="JAS31" s="15"/>
      <c r="JAT31" s="38"/>
      <c r="JAU31" s="38"/>
      <c r="JAX31" s="38"/>
      <c r="JAY31" s="40"/>
      <c r="JAZ31" s="41"/>
      <c r="JBA31" s="100"/>
      <c r="JBB31" s="41"/>
      <c r="JBJ31" s="43"/>
      <c r="JBM31" s="15"/>
      <c r="JBN31" s="15"/>
      <c r="JBO31" s="38"/>
      <c r="JBP31" s="38"/>
      <c r="JBS31" s="38"/>
      <c r="JBT31" s="40"/>
      <c r="JBU31" s="41"/>
      <c r="JBV31" s="100"/>
      <c r="JBW31" s="41"/>
      <c r="JCE31" s="43"/>
      <c r="JCH31" s="15"/>
      <c r="JCI31" s="15"/>
      <c r="JCJ31" s="38"/>
      <c r="JCK31" s="38"/>
      <c r="JCN31" s="38"/>
      <c r="JCO31" s="40"/>
      <c r="JCP31" s="41"/>
      <c r="JCQ31" s="100"/>
      <c r="JCR31" s="41"/>
      <c r="JCZ31" s="43"/>
      <c r="JDC31" s="15"/>
      <c r="JDD31" s="15"/>
      <c r="JDE31" s="38"/>
      <c r="JDF31" s="38"/>
      <c r="JDI31" s="38"/>
      <c r="JDJ31" s="40"/>
      <c r="JDK31" s="41"/>
      <c r="JDL31" s="100"/>
      <c r="JDM31" s="41"/>
      <c r="JDU31" s="43"/>
      <c r="JDX31" s="15"/>
      <c r="JDY31" s="15"/>
      <c r="JDZ31" s="38"/>
      <c r="JEA31" s="38"/>
      <c r="JED31" s="38"/>
      <c r="JEE31" s="40"/>
      <c r="JEF31" s="41"/>
      <c r="JEG31" s="100"/>
      <c r="JEH31" s="41"/>
      <c r="JEP31" s="43"/>
      <c r="JES31" s="15"/>
      <c r="JET31" s="15"/>
      <c r="JEU31" s="38"/>
      <c r="JEV31" s="38"/>
      <c r="JEY31" s="38"/>
      <c r="JEZ31" s="40"/>
      <c r="JFA31" s="41"/>
      <c r="JFB31" s="100"/>
      <c r="JFC31" s="41"/>
      <c r="JFK31" s="43"/>
      <c r="JFN31" s="15"/>
      <c r="JFO31" s="15"/>
      <c r="JFP31" s="38"/>
      <c r="JFQ31" s="38"/>
      <c r="JFT31" s="38"/>
      <c r="JFU31" s="40"/>
      <c r="JFV31" s="41"/>
      <c r="JFW31" s="100"/>
      <c r="JFX31" s="41"/>
      <c r="JGF31" s="43"/>
      <c r="JGI31" s="15"/>
      <c r="JGJ31" s="15"/>
      <c r="JGK31" s="38"/>
      <c r="JGL31" s="38"/>
      <c r="JGO31" s="38"/>
      <c r="JGP31" s="40"/>
      <c r="JGQ31" s="41"/>
      <c r="JGR31" s="100"/>
      <c r="JGS31" s="41"/>
      <c r="JHA31" s="43"/>
      <c r="JHD31" s="15"/>
      <c r="JHE31" s="15"/>
      <c r="JHF31" s="38"/>
      <c r="JHG31" s="38"/>
      <c r="JHJ31" s="38"/>
      <c r="JHK31" s="40"/>
      <c r="JHL31" s="41"/>
      <c r="JHM31" s="100"/>
      <c r="JHN31" s="41"/>
      <c r="JHV31" s="43"/>
      <c r="JHY31" s="15"/>
      <c r="JHZ31" s="15"/>
      <c r="JIA31" s="38"/>
      <c r="JIB31" s="38"/>
      <c r="JIE31" s="38"/>
      <c r="JIF31" s="40"/>
      <c r="JIG31" s="41"/>
      <c r="JIH31" s="100"/>
      <c r="JII31" s="41"/>
      <c r="JIQ31" s="43"/>
      <c r="JIT31" s="15"/>
      <c r="JIU31" s="15"/>
      <c r="JIV31" s="38"/>
      <c r="JIW31" s="38"/>
      <c r="JIZ31" s="38"/>
      <c r="JJA31" s="40"/>
      <c r="JJB31" s="41"/>
      <c r="JJC31" s="100"/>
      <c r="JJD31" s="41"/>
      <c r="JJL31" s="43"/>
      <c r="JJO31" s="15"/>
      <c r="JJP31" s="15"/>
      <c r="JJQ31" s="38"/>
      <c r="JJR31" s="38"/>
      <c r="JJU31" s="38"/>
      <c r="JJV31" s="40"/>
      <c r="JJW31" s="41"/>
      <c r="JJX31" s="100"/>
      <c r="JJY31" s="41"/>
      <c r="JKG31" s="43"/>
      <c r="JKJ31" s="15"/>
      <c r="JKK31" s="15"/>
      <c r="JKL31" s="38"/>
      <c r="JKM31" s="38"/>
      <c r="JKP31" s="38"/>
      <c r="JKQ31" s="40"/>
      <c r="JKR31" s="41"/>
      <c r="JKS31" s="100"/>
      <c r="JKT31" s="41"/>
      <c r="JLB31" s="43"/>
      <c r="JLE31" s="15"/>
      <c r="JLF31" s="15"/>
      <c r="JLG31" s="38"/>
      <c r="JLH31" s="38"/>
      <c r="JLK31" s="38"/>
      <c r="JLL31" s="40"/>
      <c r="JLM31" s="41"/>
      <c r="JLN31" s="100"/>
      <c r="JLO31" s="41"/>
      <c r="JLW31" s="43"/>
      <c r="JLZ31" s="15"/>
      <c r="JMA31" s="15"/>
      <c r="JMB31" s="38"/>
      <c r="JMC31" s="38"/>
      <c r="JMF31" s="38"/>
      <c r="JMG31" s="40"/>
      <c r="JMH31" s="41"/>
      <c r="JMI31" s="100"/>
      <c r="JMJ31" s="41"/>
      <c r="JMR31" s="43"/>
      <c r="JMU31" s="15"/>
      <c r="JMV31" s="15"/>
      <c r="JMW31" s="38"/>
      <c r="JMX31" s="38"/>
      <c r="JNA31" s="38"/>
      <c r="JNB31" s="40"/>
      <c r="JNC31" s="41"/>
      <c r="JND31" s="100"/>
      <c r="JNE31" s="41"/>
      <c r="JNM31" s="43"/>
      <c r="JNP31" s="15"/>
      <c r="JNQ31" s="15"/>
      <c r="JNR31" s="38"/>
      <c r="JNS31" s="38"/>
      <c r="JNV31" s="38"/>
      <c r="JNW31" s="40"/>
      <c r="JNX31" s="41"/>
      <c r="JNY31" s="100"/>
      <c r="JNZ31" s="41"/>
      <c r="JOH31" s="43"/>
      <c r="JOK31" s="15"/>
      <c r="JOL31" s="15"/>
      <c r="JOM31" s="38"/>
      <c r="JON31" s="38"/>
      <c r="JOQ31" s="38"/>
      <c r="JOR31" s="40"/>
      <c r="JOS31" s="41"/>
      <c r="JOT31" s="100"/>
      <c r="JOU31" s="41"/>
      <c r="JPC31" s="43"/>
      <c r="JPF31" s="15"/>
      <c r="JPG31" s="15"/>
      <c r="JPH31" s="38"/>
      <c r="JPI31" s="38"/>
      <c r="JPL31" s="38"/>
      <c r="JPM31" s="40"/>
      <c r="JPN31" s="41"/>
      <c r="JPO31" s="100"/>
      <c r="JPP31" s="41"/>
      <c r="JPX31" s="43"/>
      <c r="JQA31" s="15"/>
      <c r="JQB31" s="15"/>
      <c r="JQC31" s="38"/>
      <c r="JQD31" s="38"/>
      <c r="JQG31" s="38"/>
      <c r="JQH31" s="40"/>
      <c r="JQI31" s="41"/>
      <c r="JQJ31" s="100"/>
      <c r="JQK31" s="41"/>
      <c r="JQS31" s="43"/>
      <c r="JQV31" s="15"/>
      <c r="JQW31" s="15"/>
      <c r="JQX31" s="38"/>
      <c r="JQY31" s="38"/>
      <c r="JRB31" s="38"/>
      <c r="JRC31" s="40"/>
      <c r="JRD31" s="41"/>
      <c r="JRE31" s="100"/>
      <c r="JRF31" s="41"/>
      <c r="JRN31" s="43"/>
      <c r="JRQ31" s="15"/>
      <c r="JRR31" s="15"/>
      <c r="JRS31" s="38"/>
      <c r="JRT31" s="38"/>
      <c r="JRW31" s="38"/>
      <c r="JRX31" s="40"/>
      <c r="JRY31" s="41"/>
      <c r="JRZ31" s="100"/>
      <c r="JSA31" s="41"/>
      <c r="JSI31" s="43"/>
      <c r="JSL31" s="15"/>
      <c r="JSM31" s="15"/>
      <c r="JSN31" s="38"/>
      <c r="JSO31" s="38"/>
      <c r="JSR31" s="38"/>
      <c r="JSS31" s="40"/>
      <c r="JST31" s="41"/>
      <c r="JSU31" s="100"/>
      <c r="JSV31" s="41"/>
      <c r="JTD31" s="43"/>
      <c r="JTG31" s="15"/>
      <c r="JTH31" s="15"/>
      <c r="JTI31" s="38"/>
      <c r="JTJ31" s="38"/>
      <c r="JTM31" s="38"/>
      <c r="JTN31" s="40"/>
      <c r="JTO31" s="41"/>
      <c r="JTP31" s="100"/>
      <c r="JTQ31" s="41"/>
      <c r="JTY31" s="43"/>
      <c r="JUB31" s="15"/>
      <c r="JUC31" s="15"/>
      <c r="JUD31" s="38"/>
      <c r="JUE31" s="38"/>
      <c r="JUH31" s="38"/>
      <c r="JUI31" s="40"/>
      <c r="JUJ31" s="41"/>
      <c r="JUK31" s="100"/>
      <c r="JUL31" s="41"/>
      <c r="JUT31" s="43"/>
      <c r="JUW31" s="15"/>
      <c r="JUX31" s="15"/>
      <c r="JUY31" s="38"/>
      <c r="JUZ31" s="38"/>
      <c r="JVC31" s="38"/>
      <c r="JVD31" s="40"/>
      <c r="JVE31" s="41"/>
      <c r="JVF31" s="100"/>
      <c r="JVG31" s="41"/>
      <c r="JVO31" s="43"/>
      <c r="JVR31" s="15"/>
      <c r="JVS31" s="15"/>
      <c r="JVT31" s="38"/>
      <c r="JVU31" s="38"/>
      <c r="JVX31" s="38"/>
      <c r="JVY31" s="40"/>
      <c r="JVZ31" s="41"/>
      <c r="JWA31" s="100"/>
      <c r="JWB31" s="41"/>
      <c r="JWJ31" s="43"/>
      <c r="JWM31" s="15"/>
      <c r="JWN31" s="15"/>
      <c r="JWO31" s="38"/>
      <c r="JWP31" s="38"/>
      <c r="JWS31" s="38"/>
      <c r="JWT31" s="40"/>
      <c r="JWU31" s="41"/>
      <c r="JWV31" s="100"/>
      <c r="JWW31" s="41"/>
      <c r="JXE31" s="43"/>
      <c r="JXH31" s="15"/>
      <c r="JXI31" s="15"/>
      <c r="JXJ31" s="38"/>
      <c r="JXK31" s="38"/>
      <c r="JXN31" s="38"/>
      <c r="JXO31" s="40"/>
      <c r="JXP31" s="41"/>
      <c r="JXQ31" s="100"/>
      <c r="JXR31" s="41"/>
      <c r="JXZ31" s="43"/>
      <c r="JYC31" s="15"/>
      <c r="JYD31" s="15"/>
      <c r="JYE31" s="38"/>
      <c r="JYF31" s="38"/>
      <c r="JYI31" s="38"/>
      <c r="JYJ31" s="40"/>
      <c r="JYK31" s="41"/>
      <c r="JYL31" s="100"/>
      <c r="JYM31" s="41"/>
      <c r="JYU31" s="43"/>
      <c r="JYX31" s="15"/>
      <c r="JYY31" s="15"/>
      <c r="JYZ31" s="38"/>
      <c r="JZA31" s="38"/>
      <c r="JZD31" s="38"/>
      <c r="JZE31" s="40"/>
      <c r="JZF31" s="41"/>
      <c r="JZG31" s="100"/>
      <c r="JZH31" s="41"/>
      <c r="JZP31" s="43"/>
      <c r="JZS31" s="15"/>
      <c r="JZT31" s="15"/>
      <c r="JZU31" s="38"/>
      <c r="JZV31" s="38"/>
      <c r="JZY31" s="38"/>
      <c r="JZZ31" s="40"/>
      <c r="KAA31" s="41"/>
      <c r="KAB31" s="100"/>
      <c r="KAC31" s="41"/>
      <c r="KAK31" s="43"/>
      <c r="KAN31" s="15"/>
      <c r="KAO31" s="15"/>
      <c r="KAP31" s="38"/>
      <c r="KAQ31" s="38"/>
      <c r="KAT31" s="38"/>
      <c r="KAU31" s="40"/>
      <c r="KAV31" s="41"/>
      <c r="KAW31" s="100"/>
      <c r="KAX31" s="41"/>
      <c r="KBF31" s="43"/>
      <c r="KBI31" s="15"/>
      <c r="KBJ31" s="15"/>
      <c r="KBK31" s="38"/>
      <c r="KBL31" s="38"/>
      <c r="KBO31" s="38"/>
      <c r="KBP31" s="40"/>
      <c r="KBQ31" s="41"/>
      <c r="KBR31" s="100"/>
      <c r="KBS31" s="41"/>
      <c r="KCA31" s="43"/>
      <c r="KCD31" s="15"/>
      <c r="KCE31" s="15"/>
      <c r="KCF31" s="38"/>
      <c r="KCG31" s="38"/>
      <c r="KCJ31" s="38"/>
      <c r="KCK31" s="40"/>
      <c r="KCL31" s="41"/>
      <c r="KCM31" s="100"/>
      <c r="KCN31" s="41"/>
      <c r="KCV31" s="43"/>
      <c r="KCY31" s="15"/>
      <c r="KCZ31" s="15"/>
      <c r="KDA31" s="38"/>
      <c r="KDB31" s="38"/>
      <c r="KDE31" s="38"/>
      <c r="KDF31" s="40"/>
      <c r="KDG31" s="41"/>
      <c r="KDH31" s="100"/>
      <c r="KDI31" s="41"/>
      <c r="KDQ31" s="43"/>
      <c r="KDT31" s="15"/>
      <c r="KDU31" s="15"/>
      <c r="KDV31" s="38"/>
      <c r="KDW31" s="38"/>
      <c r="KDZ31" s="38"/>
      <c r="KEA31" s="40"/>
      <c r="KEB31" s="41"/>
      <c r="KEC31" s="100"/>
      <c r="KED31" s="41"/>
      <c r="KEL31" s="43"/>
      <c r="KEO31" s="15"/>
      <c r="KEP31" s="15"/>
      <c r="KEQ31" s="38"/>
      <c r="KER31" s="38"/>
      <c r="KEU31" s="38"/>
      <c r="KEV31" s="40"/>
      <c r="KEW31" s="41"/>
      <c r="KEX31" s="100"/>
      <c r="KEY31" s="41"/>
      <c r="KFG31" s="43"/>
      <c r="KFJ31" s="15"/>
      <c r="KFK31" s="15"/>
      <c r="KFL31" s="38"/>
      <c r="KFM31" s="38"/>
      <c r="KFP31" s="38"/>
      <c r="KFQ31" s="40"/>
      <c r="KFR31" s="41"/>
      <c r="KFS31" s="100"/>
      <c r="KFT31" s="41"/>
      <c r="KGB31" s="43"/>
      <c r="KGE31" s="15"/>
      <c r="KGF31" s="15"/>
      <c r="KGG31" s="38"/>
      <c r="KGH31" s="38"/>
      <c r="KGK31" s="38"/>
      <c r="KGL31" s="40"/>
      <c r="KGM31" s="41"/>
      <c r="KGN31" s="100"/>
      <c r="KGO31" s="41"/>
      <c r="KGW31" s="43"/>
      <c r="KGZ31" s="15"/>
      <c r="KHA31" s="15"/>
      <c r="KHB31" s="38"/>
      <c r="KHC31" s="38"/>
      <c r="KHF31" s="38"/>
      <c r="KHG31" s="40"/>
      <c r="KHH31" s="41"/>
      <c r="KHI31" s="100"/>
      <c r="KHJ31" s="41"/>
      <c r="KHR31" s="43"/>
      <c r="KHU31" s="15"/>
      <c r="KHV31" s="15"/>
      <c r="KHW31" s="38"/>
      <c r="KHX31" s="38"/>
      <c r="KIA31" s="38"/>
      <c r="KIB31" s="40"/>
      <c r="KIC31" s="41"/>
      <c r="KID31" s="100"/>
      <c r="KIE31" s="41"/>
      <c r="KIM31" s="43"/>
      <c r="KIP31" s="15"/>
      <c r="KIQ31" s="15"/>
      <c r="KIR31" s="38"/>
      <c r="KIS31" s="38"/>
      <c r="KIV31" s="38"/>
      <c r="KIW31" s="40"/>
      <c r="KIX31" s="41"/>
      <c r="KIY31" s="100"/>
      <c r="KIZ31" s="41"/>
      <c r="KJH31" s="43"/>
      <c r="KJK31" s="15"/>
      <c r="KJL31" s="15"/>
      <c r="KJM31" s="38"/>
      <c r="KJN31" s="38"/>
      <c r="KJQ31" s="38"/>
      <c r="KJR31" s="40"/>
      <c r="KJS31" s="41"/>
      <c r="KJT31" s="100"/>
      <c r="KJU31" s="41"/>
      <c r="KKC31" s="43"/>
      <c r="KKF31" s="15"/>
      <c r="KKG31" s="15"/>
      <c r="KKH31" s="38"/>
      <c r="KKI31" s="38"/>
      <c r="KKL31" s="38"/>
      <c r="KKM31" s="40"/>
      <c r="KKN31" s="41"/>
      <c r="KKO31" s="100"/>
      <c r="KKP31" s="41"/>
      <c r="KKX31" s="43"/>
      <c r="KLA31" s="15"/>
      <c r="KLB31" s="15"/>
      <c r="KLC31" s="38"/>
      <c r="KLD31" s="38"/>
      <c r="KLG31" s="38"/>
      <c r="KLH31" s="40"/>
      <c r="KLI31" s="41"/>
      <c r="KLJ31" s="100"/>
      <c r="KLK31" s="41"/>
      <c r="KLS31" s="43"/>
      <c r="KLV31" s="15"/>
      <c r="KLW31" s="15"/>
      <c r="KLX31" s="38"/>
      <c r="KLY31" s="38"/>
      <c r="KMB31" s="38"/>
      <c r="KMC31" s="40"/>
      <c r="KMD31" s="41"/>
      <c r="KME31" s="100"/>
      <c r="KMF31" s="41"/>
      <c r="KMN31" s="43"/>
      <c r="KMQ31" s="15"/>
      <c r="KMR31" s="15"/>
      <c r="KMS31" s="38"/>
      <c r="KMT31" s="38"/>
      <c r="KMW31" s="38"/>
      <c r="KMX31" s="40"/>
      <c r="KMY31" s="41"/>
      <c r="KMZ31" s="100"/>
      <c r="KNA31" s="41"/>
      <c r="KNI31" s="43"/>
      <c r="KNL31" s="15"/>
      <c r="KNM31" s="15"/>
      <c r="KNN31" s="38"/>
      <c r="KNO31" s="38"/>
      <c r="KNR31" s="38"/>
      <c r="KNS31" s="40"/>
      <c r="KNT31" s="41"/>
      <c r="KNU31" s="100"/>
      <c r="KNV31" s="41"/>
      <c r="KOD31" s="43"/>
      <c r="KOG31" s="15"/>
      <c r="KOH31" s="15"/>
      <c r="KOI31" s="38"/>
      <c r="KOJ31" s="38"/>
      <c r="KOM31" s="38"/>
      <c r="KON31" s="40"/>
      <c r="KOO31" s="41"/>
      <c r="KOP31" s="100"/>
      <c r="KOQ31" s="41"/>
      <c r="KOY31" s="43"/>
      <c r="KPB31" s="15"/>
      <c r="KPC31" s="15"/>
      <c r="KPD31" s="38"/>
      <c r="KPE31" s="38"/>
      <c r="KPH31" s="38"/>
      <c r="KPI31" s="40"/>
      <c r="KPJ31" s="41"/>
      <c r="KPK31" s="100"/>
      <c r="KPL31" s="41"/>
      <c r="KPT31" s="43"/>
      <c r="KPW31" s="15"/>
      <c r="KPX31" s="15"/>
      <c r="KPY31" s="38"/>
      <c r="KPZ31" s="38"/>
      <c r="KQC31" s="38"/>
      <c r="KQD31" s="40"/>
      <c r="KQE31" s="41"/>
      <c r="KQF31" s="100"/>
      <c r="KQG31" s="41"/>
      <c r="KQO31" s="43"/>
      <c r="KQR31" s="15"/>
      <c r="KQS31" s="15"/>
      <c r="KQT31" s="38"/>
      <c r="KQU31" s="38"/>
      <c r="KQX31" s="38"/>
      <c r="KQY31" s="40"/>
      <c r="KQZ31" s="41"/>
      <c r="KRA31" s="100"/>
      <c r="KRB31" s="41"/>
      <c r="KRJ31" s="43"/>
      <c r="KRM31" s="15"/>
      <c r="KRN31" s="15"/>
      <c r="KRO31" s="38"/>
      <c r="KRP31" s="38"/>
      <c r="KRS31" s="38"/>
      <c r="KRT31" s="40"/>
      <c r="KRU31" s="41"/>
      <c r="KRV31" s="100"/>
      <c r="KRW31" s="41"/>
      <c r="KSE31" s="43"/>
      <c r="KSH31" s="15"/>
      <c r="KSI31" s="15"/>
      <c r="KSJ31" s="38"/>
      <c r="KSK31" s="38"/>
      <c r="KSN31" s="38"/>
      <c r="KSO31" s="40"/>
      <c r="KSP31" s="41"/>
      <c r="KSQ31" s="100"/>
      <c r="KSR31" s="41"/>
      <c r="KSZ31" s="43"/>
      <c r="KTC31" s="15"/>
      <c r="KTD31" s="15"/>
      <c r="KTE31" s="38"/>
      <c r="KTF31" s="38"/>
      <c r="KTI31" s="38"/>
      <c r="KTJ31" s="40"/>
      <c r="KTK31" s="41"/>
      <c r="KTL31" s="100"/>
      <c r="KTM31" s="41"/>
      <c r="KTU31" s="43"/>
      <c r="KTX31" s="15"/>
      <c r="KTY31" s="15"/>
      <c r="KTZ31" s="38"/>
      <c r="KUA31" s="38"/>
      <c r="KUD31" s="38"/>
      <c r="KUE31" s="40"/>
      <c r="KUF31" s="41"/>
      <c r="KUG31" s="100"/>
      <c r="KUH31" s="41"/>
      <c r="KUP31" s="43"/>
      <c r="KUS31" s="15"/>
      <c r="KUT31" s="15"/>
      <c r="KUU31" s="38"/>
      <c r="KUV31" s="38"/>
      <c r="KUY31" s="38"/>
      <c r="KUZ31" s="40"/>
      <c r="KVA31" s="41"/>
      <c r="KVB31" s="100"/>
      <c r="KVC31" s="41"/>
      <c r="KVK31" s="43"/>
      <c r="KVN31" s="15"/>
      <c r="KVO31" s="15"/>
      <c r="KVP31" s="38"/>
      <c r="KVQ31" s="38"/>
      <c r="KVT31" s="38"/>
      <c r="KVU31" s="40"/>
      <c r="KVV31" s="41"/>
      <c r="KVW31" s="100"/>
      <c r="KVX31" s="41"/>
      <c r="KWF31" s="43"/>
      <c r="KWI31" s="15"/>
      <c r="KWJ31" s="15"/>
      <c r="KWK31" s="38"/>
      <c r="KWL31" s="38"/>
      <c r="KWO31" s="38"/>
      <c r="KWP31" s="40"/>
      <c r="KWQ31" s="41"/>
      <c r="KWR31" s="100"/>
      <c r="KWS31" s="41"/>
      <c r="KXA31" s="43"/>
      <c r="KXD31" s="15"/>
      <c r="KXE31" s="15"/>
      <c r="KXF31" s="38"/>
      <c r="KXG31" s="38"/>
      <c r="KXJ31" s="38"/>
      <c r="KXK31" s="40"/>
      <c r="KXL31" s="41"/>
      <c r="KXM31" s="100"/>
      <c r="KXN31" s="41"/>
      <c r="KXV31" s="43"/>
      <c r="KXY31" s="15"/>
      <c r="KXZ31" s="15"/>
      <c r="KYA31" s="38"/>
      <c r="KYB31" s="38"/>
      <c r="KYE31" s="38"/>
      <c r="KYF31" s="40"/>
      <c r="KYG31" s="41"/>
      <c r="KYH31" s="100"/>
      <c r="KYI31" s="41"/>
      <c r="KYQ31" s="43"/>
      <c r="KYT31" s="15"/>
      <c r="KYU31" s="15"/>
      <c r="KYV31" s="38"/>
      <c r="KYW31" s="38"/>
      <c r="KYZ31" s="38"/>
      <c r="KZA31" s="40"/>
      <c r="KZB31" s="41"/>
      <c r="KZC31" s="100"/>
      <c r="KZD31" s="41"/>
      <c r="KZL31" s="43"/>
      <c r="KZO31" s="15"/>
      <c r="KZP31" s="15"/>
      <c r="KZQ31" s="38"/>
      <c r="KZR31" s="38"/>
      <c r="KZU31" s="38"/>
      <c r="KZV31" s="40"/>
      <c r="KZW31" s="41"/>
      <c r="KZX31" s="100"/>
      <c r="KZY31" s="41"/>
      <c r="LAG31" s="43"/>
      <c r="LAJ31" s="15"/>
      <c r="LAK31" s="15"/>
      <c r="LAL31" s="38"/>
      <c r="LAM31" s="38"/>
      <c r="LAP31" s="38"/>
      <c r="LAQ31" s="40"/>
      <c r="LAR31" s="41"/>
      <c r="LAS31" s="100"/>
      <c r="LAT31" s="41"/>
      <c r="LBB31" s="43"/>
      <c r="LBE31" s="15"/>
      <c r="LBF31" s="15"/>
      <c r="LBG31" s="38"/>
      <c r="LBH31" s="38"/>
      <c r="LBK31" s="38"/>
      <c r="LBL31" s="40"/>
      <c r="LBM31" s="41"/>
      <c r="LBN31" s="100"/>
      <c r="LBO31" s="41"/>
      <c r="LBW31" s="43"/>
      <c r="LBZ31" s="15"/>
      <c r="LCA31" s="15"/>
      <c r="LCB31" s="38"/>
      <c r="LCC31" s="38"/>
      <c r="LCF31" s="38"/>
      <c r="LCG31" s="40"/>
      <c r="LCH31" s="41"/>
      <c r="LCI31" s="100"/>
      <c r="LCJ31" s="41"/>
      <c r="LCR31" s="43"/>
      <c r="LCU31" s="15"/>
      <c r="LCV31" s="15"/>
      <c r="LCW31" s="38"/>
      <c r="LCX31" s="38"/>
      <c r="LDA31" s="38"/>
      <c r="LDB31" s="40"/>
      <c r="LDC31" s="41"/>
      <c r="LDD31" s="100"/>
      <c r="LDE31" s="41"/>
      <c r="LDM31" s="43"/>
      <c r="LDP31" s="15"/>
      <c r="LDQ31" s="15"/>
      <c r="LDR31" s="38"/>
      <c r="LDS31" s="38"/>
      <c r="LDV31" s="38"/>
      <c r="LDW31" s="40"/>
      <c r="LDX31" s="41"/>
      <c r="LDY31" s="100"/>
      <c r="LDZ31" s="41"/>
      <c r="LEH31" s="43"/>
      <c r="LEK31" s="15"/>
      <c r="LEL31" s="15"/>
      <c r="LEM31" s="38"/>
      <c r="LEN31" s="38"/>
      <c r="LEQ31" s="38"/>
      <c r="LER31" s="40"/>
      <c r="LES31" s="41"/>
      <c r="LET31" s="100"/>
      <c r="LEU31" s="41"/>
      <c r="LFC31" s="43"/>
      <c r="LFF31" s="15"/>
      <c r="LFG31" s="15"/>
      <c r="LFH31" s="38"/>
      <c r="LFI31" s="38"/>
      <c r="LFL31" s="38"/>
      <c r="LFM31" s="40"/>
      <c r="LFN31" s="41"/>
      <c r="LFO31" s="100"/>
      <c r="LFP31" s="41"/>
      <c r="LFX31" s="43"/>
      <c r="LGA31" s="15"/>
      <c r="LGB31" s="15"/>
      <c r="LGC31" s="38"/>
      <c r="LGD31" s="38"/>
      <c r="LGG31" s="38"/>
      <c r="LGH31" s="40"/>
      <c r="LGI31" s="41"/>
      <c r="LGJ31" s="100"/>
      <c r="LGK31" s="41"/>
      <c r="LGS31" s="43"/>
      <c r="LGV31" s="15"/>
      <c r="LGW31" s="15"/>
      <c r="LGX31" s="38"/>
      <c r="LGY31" s="38"/>
      <c r="LHB31" s="38"/>
      <c r="LHC31" s="40"/>
      <c r="LHD31" s="41"/>
      <c r="LHE31" s="100"/>
      <c r="LHF31" s="41"/>
      <c r="LHN31" s="43"/>
      <c r="LHQ31" s="15"/>
      <c r="LHR31" s="15"/>
      <c r="LHS31" s="38"/>
      <c r="LHT31" s="38"/>
      <c r="LHW31" s="38"/>
      <c r="LHX31" s="40"/>
      <c r="LHY31" s="41"/>
      <c r="LHZ31" s="100"/>
      <c r="LIA31" s="41"/>
      <c r="LII31" s="43"/>
      <c r="LIL31" s="15"/>
      <c r="LIM31" s="15"/>
      <c r="LIN31" s="38"/>
      <c r="LIO31" s="38"/>
      <c r="LIR31" s="38"/>
      <c r="LIS31" s="40"/>
      <c r="LIT31" s="41"/>
      <c r="LIU31" s="100"/>
      <c r="LIV31" s="41"/>
      <c r="LJD31" s="43"/>
      <c r="LJG31" s="15"/>
      <c r="LJH31" s="15"/>
      <c r="LJI31" s="38"/>
      <c r="LJJ31" s="38"/>
      <c r="LJM31" s="38"/>
      <c r="LJN31" s="40"/>
      <c r="LJO31" s="41"/>
      <c r="LJP31" s="100"/>
      <c r="LJQ31" s="41"/>
      <c r="LJY31" s="43"/>
      <c r="LKB31" s="15"/>
      <c r="LKC31" s="15"/>
      <c r="LKD31" s="38"/>
      <c r="LKE31" s="38"/>
      <c r="LKH31" s="38"/>
      <c r="LKI31" s="40"/>
      <c r="LKJ31" s="41"/>
      <c r="LKK31" s="100"/>
      <c r="LKL31" s="41"/>
      <c r="LKT31" s="43"/>
      <c r="LKW31" s="15"/>
      <c r="LKX31" s="15"/>
      <c r="LKY31" s="38"/>
      <c r="LKZ31" s="38"/>
      <c r="LLC31" s="38"/>
      <c r="LLD31" s="40"/>
      <c r="LLE31" s="41"/>
      <c r="LLF31" s="100"/>
      <c r="LLG31" s="41"/>
      <c r="LLO31" s="43"/>
      <c r="LLR31" s="15"/>
      <c r="LLS31" s="15"/>
      <c r="LLT31" s="38"/>
      <c r="LLU31" s="38"/>
      <c r="LLX31" s="38"/>
      <c r="LLY31" s="40"/>
      <c r="LLZ31" s="41"/>
      <c r="LMA31" s="100"/>
      <c r="LMB31" s="41"/>
      <c r="LMJ31" s="43"/>
      <c r="LMM31" s="15"/>
      <c r="LMN31" s="15"/>
      <c r="LMO31" s="38"/>
      <c r="LMP31" s="38"/>
      <c r="LMS31" s="38"/>
      <c r="LMT31" s="40"/>
      <c r="LMU31" s="41"/>
      <c r="LMV31" s="100"/>
      <c r="LMW31" s="41"/>
      <c r="LNE31" s="43"/>
      <c r="LNH31" s="15"/>
      <c r="LNI31" s="15"/>
      <c r="LNJ31" s="38"/>
      <c r="LNK31" s="38"/>
      <c r="LNN31" s="38"/>
      <c r="LNO31" s="40"/>
      <c r="LNP31" s="41"/>
      <c r="LNQ31" s="100"/>
      <c r="LNR31" s="41"/>
      <c r="LNZ31" s="43"/>
      <c r="LOC31" s="15"/>
      <c r="LOD31" s="15"/>
      <c r="LOE31" s="38"/>
      <c r="LOF31" s="38"/>
      <c r="LOI31" s="38"/>
      <c r="LOJ31" s="40"/>
      <c r="LOK31" s="41"/>
      <c r="LOL31" s="100"/>
      <c r="LOM31" s="41"/>
      <c r="LOU31" s="43"/>
      <c r="LOX31" s="15"/>
      <c r="LOY31" s="15"/>
      <c r="LOZ31" s="38"/>
      <c r="LPA31" s="38"/>
      <c r="LPD31" s="38"/>
      <c r="LPE31" s="40"/>
      <c r="LPF31" s="41"/>
      <c r="LPG31" s="100"/>
      <c r="LPH31" s="41"/>
      <c r="LPP31" s="43"/>
      <c r="LPS31" s="15"/>
      <c r="LPT31" s="15"/>
      <c r="LPU31" s="38"/>
      <c r="LPV31" s="38"/>
      <c r="LPY31" s="38"/>
      <c r="LPZ31" s="40"/>
      <c r="LQA31" s="41"/>
      <c r="LQB31" s="100"/>
      <c r="LQC31" s="41"/>
      <c r="LQK31" s="43"/>
      <c r="LQN31" s="15"/>
      <c r="LQO31" s="15"/>
      <c r="LQP31" s="38"/>
      <c r="LQQ31" s="38"/>
      <c r="LQT31" s="38"/>
      <c r="LQU31" s="40"/>
      <c r="LQV31" s="41"/>
      <c r="LQW31" s="100"/>
      <c r="LQX31" s="41"/>
      <c r="LRF31" s="43"/>
      <c r="LRI31" s="15"/>
      <c r="LRJ31" s="15"/>
      <c r="LRK31" s="38"/>
      <c r="LRL31" s="38"/>
      <c r="LRO31" s="38"/>
      <c r="LRP31" s="40"/>
      <c r="LRQ31" s="41"/>
      <c r="LRR31" s="100"/>
      <c r="LRS31" s="41"/>
      <c r="LSA31" s="43"/>
      <c r="LSD31" s="15"/>
      <c r="LSE31" s="15"/>
      <c r="LSF31" s="38"/>
      <c r="LSG31" s="38"/>
      <c r="LSJ31" s="38"/>
      <c r="LSK31" s="40"/>
      <c r="LSL31" s="41"/>
      <c r="LSM31" s="100"/>
      <c r="LSN31" s="41"/>
      <c r="LSV31" s="43"/>
      <c r="LSY31" s="15"/>
      <c r="LSZ31" s="15"/>
      <c r="LTA31" s="38"/>
      <c r="LTB31" s="38"/>
      <c r="LTE31" s="38"/>
      <c r="LTF31" s="40"/>
      <c r="LTG31" s="41"/>
      <c r="LTH31" s="100"/>
      <c r="LTI31" s="41"/>
      <c r="LTQ31" s="43"/>
      <c r="LTT31" s="15"/>
      <c r="LTU31" s="15"/>
      <c r="LTV31" s="38"/>
      <c r="LTW31" s="38"/>
      <c r="LTZ31" s="38"/>
      <c r="LUA31" s="40"/>
      <c r="LUB31" s="41"/>
      <c r="LUC31" s="100"/>
      <c r="LUD31" s="41"/>
      <c r="LUL31" s="43"/>
      <c r="LUO31" s="15"/>
      <c r="LUP31" s="15"/>
      <c r="LUQ31" s="38"/>
      <c r="LUR31" s="38"/>
      <c r="LUU31" s="38"/>
      <c r="LUV31" s="40"/>
      <c r="LUW31" s="41"/>
      <c r="LUX31" s="100"/>
      <c r="LUY31" s="41"/>
      <c r="LVG31" s="43"/>
      <c r="LVJ31" s="15"/>
      <c r="LVK31" s="15"/>
      <c r="LVL31" s="38"/>
      <c r="LVM31" s="38"/>
      <c r="LVP31" s="38"/>
      <c r="LVQ31" s="40"/>
      <c r="LVR31" s="41"/>
      <c r="LVS31" s="100"/>
      <c r="LVT31" s="41"/>
      <c r="LWB31" s="43"/>
      <c r="LWE31" s="15"/>
      <c r="LWF31" s="15"/>
      <c r="LWG31" s="38"/>
      <c r="LWH31" s="38"/>
      <c r="LWK31" s="38"/>
      <c r="LWL31" s="40"/>
      <c r="LWM31" s="41"/>
      <c r="LWN31" s="100"/>
      <c r="LWO31" s="41"/>
      <c r="LWW31" s="43"/>
      <c r="LWZ31" s="15"/>
      <c r="LXA31" s="15"/>
      <c r="LXB31" s="38"/>
      <c r="LXC31" s="38"/>
      <c r="LXF31" s="38"/>
      <c r="LXG31" s="40"/>
      <c r="LXH31" s="41"/>
      <c r="LXI31" s="100"/>
      <c r="LXJ31" s="41"/>
      <c r="LXR31" s="43"/>
      <c r="LXU31" s="15"/>
      <c r="LXV31" s="15"/>
      <c r="LXW31" s="38"/>
      <c r="LXX31" s="38"/>
      <c r="LYA31" s="38"/>
      <c r="LYB31" s="40"/>
      <c r="LYC31" s="41"/>
      <c r="LYD31" s="100"/>
      <c r="LYE31" s="41"/>
      <c r="LYM31" s="43"/>
      <c r="LYP31" s="15"/>
      <c r="LYQ31" s="15"/>
      <c r="LYR31" s="38"/>
      <c r="LYS31" s="38"/>
      <c r="LYV31" s="38"/>
      <c r="LYW31" s="40"/>
      <c r="LYX31" s="41"/>
      <c r="LYY31" s="100"/>
      <c r="LYZ31" s="41"/>
      <c r="LZH31" s="43"/>
      <c r="LZK31" s="15"/>
      <c r="LZL31" s="15"/>
      <c r="LZM31" s="38"/>
      <c r="LZN31" s="38"/>
      <c r="LZQ31" s="38"/>
      <c r="LZR31" s="40"/>
      <c r="LZS31" s="41"/>
      <c r="LZT31" s="100"/>
      <c r="LZU31" s="41"/>
      <c r="MAC31" s="43"/>
      <c r="MAF31" s="15"/>
      <c r="MAG31" s="15"/>
      <c r="MAH31" s="38"/>
      <c r="MAI31" s="38"/>
      <c r="MAL31" s="38"/>
      <c r="MAM31" s="40"/>
      <c r="MAN31" s="41"/>
      <c r="MAO31" s="100"/>
      <c r="MAP31" s="41"/>
      <c r="MAX31" s="43"/>
      <c r="MBA31" s="15"/>
      <c r="MBB31" s="15"/>
      <c r="MBC31" s="38"/>
      <c r="MBD31" s="38"/>
      <c r="MBG31" s="38"/>
      <c r="MBH31" s="40"/>
      <c r="MBI31" s="41"/>
      <c r="MBJ31" s="100"/>
      <c r="MBK31" s="41"/>
      <c r="MBS31" s="43"/>
      <c r="MBV31" s="15"/>
      <c r="MBW31" s="15"/>
      <c r="MBX31" s="38"/>
      <c r="MBY31" s="38"/>
      <c r="MCB31" s="38"/>
      <c r="MCC31" s="40"/>
      <c r="MCD31" s="41"/>
      <c r="MCE31" s="100"/>
      <c r="MCF31" s="41"/>
      <c r="MCN31" s="43"/>
      <c r="MCQ31" s="15"/>
      <c r="MCR31" s="15"/>
      <c r="MCS31" s="38"/>
      <c r="MCT31" s="38"/>
      <c r="MCW31" s="38"/>
      <c r="MCX31" s="40"/>
      <c r="MCY31" s="41"/>
      <c r="MCZ31" s="100"/>
      <c r="MDA31" s="41"/>
      <c r="MDI31" s="43"/>
      <c r="MDL31" s="15"/>
      <c r="MDM31" s="15"/>
      <c r="MDN31" s="38"/>
      <c r="MDO31" s="38"/>
      <c r="MDR31" s="38"/>
      <c r="MDS31" s="40"/>
      <c r="MDT31" s="41"/>
      <c r="MDU31" s="100"/>
      <c r="MDV31" s="41"/>
      <c r="MED31" s="43"/>
      <c r="MEG31" s="15"/>
      <c r="MEH31" s="15"/>
      <c r="MEI31" s="38"/>
      <c r="MEJ31" s="38"/>
      <c r="MEM31" s="38"/>
      <c r="MEN31" s="40"/>
      <c r="MEO31" s="41"/>
      <c r="MEP31" s="100"/>
      <c r="MEQ31" s="41"/>
      <c r="MEY31" s="43"/>
      <c r="MFB31" s="15"/>
      <c r="MFC31" s="15"/>
      <c r="MFD31" s="38"/>
      <c r="MFE31" s="38"/>
      <c r="MFH31" s="38"/>
      <c r="MFI31" s="40"/>
      <c r="MFJ31" s="41"/>
      <c r="MFK31" s="100"/>
      <c r="MFL31" s="41"/>
      <c r="MFT31" s="43"/>
      <c r="MFW31" s="15"/>
      <c r="MFX31" s="15"/>
      <c r="MFY31" s="38"/>
      <c r="MFZ31" s="38"/>
      <c r="MGC31" s="38"/>
      <c r="MGD31" s="40"/>
      <c r="MGE31" s="41"/>
      <c r="MGF31" s="100"/>
      <c r="MGG31" s="41"/>
      <c r="MGO31" s="43"/>
      <c r="MGR31" s="15"/>
      <c r="MGS31" s="15"/>
      <c r="MGT31" s="38"/>
      <c r="MGU31" s="38"/>
      <c r="MGX31" s="38"/>
      <c r="MGY31" s="40"/>
      <c r="MGZ31" s="41"/>
      <c r="MHA31" s="100"/>
      <c r="MHB31" s="41"/>
      <c r="MHJ31" s="43"/>
      <c r="MHM31" s="15"/>
      <c r="MHN31" s="15"/>
      <c r="MHO31" s="38"/>
      <c r="MHP31" s="38"/>
      <c r="MHS31" s="38"/>
      <c r="MHT31" s="40"/>
      <c r="MHU31" s="41"/>
      <c r="MHV31" s="100"/>
      <c r="MHW31" s="41"/>
      <c r="MIE31" s="43"/>
      <c r="MIH31" s="15"/>
      <c r="MII31" s="15"/>
      <c r="MIJ31" s="38"/>
      <c r="MIK31" s="38"/>
      <c r="MIN31" s="38"/>
      <c r="MIO31" s="40"/>
      <c r="MIP31" s="41"/>
      <c r="MIQ31" s="100"/>
      <c r="MIR31" s="41"/>
      <c r="MIZ31" s="43"/>
      <c r="MJC31" s="15"/>
      <c r="MJD31" s="15"/>
      <c r="MJE31" s="38"/>
      <c r="MJF31" s="38"/>
      <c r="MJI31" s="38"/>
      <c r="MJJ31" s="40"/>
      <c r="MJK31" s="41"/>
      <c r="MJL31" s="100"/>
      <c r="MJM31" s="41"/>
      <c r="MJU31" s="43"/>
      <c r="MJX31" s="15"/>
      <c r="MJY31" s="15"/>
      <c r="MJZ31" s="38"/>
      <c r="MKA31" s="38"/>
      <c r="MKD31" s="38"/>
      <c r="MKE31" s="40"/>
      <c r="MKF31" s="41"/>
      <c r="MKG31" s="100"/>
      <c r="MKH31" s="41"/>
      <c r="MKP31" s="43"/>
      <c r="MKS31" s="15"/>
      <c r="MKT31" s="15"/>
      <c r="MKU31" s="38"/>
      <c r="MKV31" s="38"/>
      <c r="MKY31" s="38"/>
      <c r="MKZ31" s="40"/>
      <c r="MLA31" s="41"/>
      <c r="MLB31" s="100"/>
      <c r="MLC31" s="41"/>
      <c r="MLK31" s="43"/>
      <c r="MLN31" s="15"/>
      <c r="MLO31" s="15"/>
      <c r="MLP31" s="38"/>
      <c r="MLQ31" s="38"/>
      <c r="MLT31" s="38"/>
      <c r="MLU31" s="40"/>
      <c r="MLV31" s="41"/>
      <c r="MLW31" s="100"/>
      <c r="MLX31" s="41"/>
      <c r="MMF31" s="43"/>
      <c r="MMI31" s="15"/>
      <c r="MMJ31" s="15"/>
      <c r="MMK31" s="38"/>
      <c r="MML31" s="38"/>
      <c r="MMO31" s="38"/>
      <c r="MMP31" s="40"/>
      <c r="MMQ31" s="41"/>
      <c r="MMR31" s="100"/>
      <c r="MMS31" s="41"/>
      <c r="MNA31" s="43"/>
      <c r="MND31" s="15"/>
      <c r="MNE31" s="15"/>
      <c r="MNF31" s="38"/>
      <c r="MNG31" s="38"/>
      <c r="MNJ31" s="38"/>
      <c r="MNK31" s="40"/>
      <c r="MNL31" s="41"/>
      <c r="MNM31" s="100"/>
      <c r="MNN31" s="41"/>
      <c r="MNV31" s="43"/>
      <c r="MNY31" s="15"/>
      <c r="MNZ31" s="15"/>
      <c r="MOA31" s="38"/>
      <c r="MOB31" s="38"/>
      <c r="MOE31" s="38"/>
      <c r="MOF31" s="40"/>
      <c r="MOG31" s="41"/>
      <c r="MOH31" s="100"/>
      <c r="MOI31" s="41"/>
      <c r="MOQ31" s="43"/>
      <c r="MOT31" s="15"/>
      <c r="MOU31" s="15"/>
      <c r="MOV31" s="38"/>
      <c r="MOW31" s="38"/>
      <c r="MOZ31" s="38"/>
      <c r="MPA31" s="40"/>
      <c r="MPB31" s="41"/>
      <c r="MPC31" s="100"/>
      <c r="MPD31" s="41"/>
      <c r="MPL31" s="43"/>
      <c r="MPO31" s="15"/>
      <c r="MPP31" s="15"/>
      <c r="MPQ31" s="38"/>
      <c r="MPR31" s="38"/>
      <c r="MPU31" s="38"/>
      <c r="MPV31" s="40"/>
      <c r="MPW31" s="41"/>
      <c r="MPX31" s="100"/>
      <c r="MPY31" s="41"/>
      <c r="MQG31" s="43"/>
      <c r="MQJ31" s="15"/>
      <c r="MQK31" s="15"/>
      <c r="MQL31" s="38"/>
      <c r="MQM31" s="38"/>
      <c r="MQP31" s="38"/>
      <c r="MQQ31" s="40"/>
      <c r="MQR31" s="41"/>
      <c r="MQS31" s="100"/>
      <c r="MQT31" s="41"/>
      <c r="MRB31" s="43"/>
      <c r="MRE31" s="15"/>
      <c r="MRF31" s="15"/>
      <c r="MRG31" s="38"/>
      <c r="MRH31" s="38"/>
      <c r="MRK31" s="38"/>
      <c r="MRL31" s="40"/>
      <c r="MRM31" s="41"/>
      <c r="MRN31" s="100"/>
      <c r="MRO31" s="41"/>
      <c r="MRW31" s="43"/>
      <c r="MRZ31" s="15"/>
      <c r="MSA31" s="15"/>
      <c r="MSB31" s="38"/>
      <c r="MSC31" s="38"/>
      <c r="MSF31" s="38"/>
      <c r="MSG31" s="40"/>
      <c r="MSH31" s="41"/>
      <c r="MSI31" s="100"/>
      <c r="MSJ31" s="41"/>
      <c r="MSR31" s="43"/>
      <c r="MSU31" s="15"/>
      <c r="MSV31" s="15"/>
      <c r="MSW31" s="38"/>
      <c r="MSX31" s="38"/>
      <c r="MTA31" s="38"/>
      <c r="MTB31" s="40"/>
      <c r="MTC31" s="41"/>
      <c r="MTD31" s="100"/>
      <c r="MTE31" s="41"/>
      <c r="MTM31" s="43"/>
      <c r="MTP31" s="15"/>
      <c r="MTQ31" s="15"/>
      <c r="MTR31" s="38"/>
      <c r="MTS31" s="38"/>
      <c r="MTV31" s="38"/>
      <c r="MTW31" s="40"/>
      <c r="MTX31" s="41"/>
      <c r="MTY31" s="100"/>
      <c r="MTZ31" s="41"/>
      <c r="MUH31" s="43"/>
      <c r="MUK31" s="15"/>
      <c r="MUL31" s="15"/>
      <c r="MUM31" s="38"/>
      <c r="MUN31" s="38"/>
      <c r="MUQ31" s="38"/>
      <c r="MUR31" s="40"/>
      <c r="MUS31" s="41"/>
      <c r="MUT31" s="100"/>
      <c r="MUU31" s="41"/>
      <c r="MVC31" s="43"/>
      <c r="MVF31" s="15"/>
      <c r="MVG31" s="15"/>
      <c r="MVH31" s="38"/>
      <c r="MVI31" s="38"/>
      <c r="MVL31" s="38"/>
      <c r="MVM31" s="40"/>
      <c r="MVN31" s="41"/>
      <c r="MVO31" s="100"/>
      <c r="MVP31" s="41"/>
      <c r="MVX31" s="43"/>
      <c r="MWA31" s="15"/>
      <c r="MWB31" s="15"/>
      <c r="MWC31" s="38"/>
      <c r="MWD31" s="38"/>
      <c r="MWG31" s="38"/>
      <c r="MWH31" s="40"/>
      <c r="MWI31" s="41"/>
      <c r="MWJ31" s="100"/>
      <c r="MWK31" s="41"/>
      <c r="MWS31" s="43"/>
      <c r="MWV31" s="15"/>
      <c r="MWW31" s="15"/>
      <c r="MWX31" s="38"/>
      <c r="MWY31" s="38"/>
      <c r="MXB31" s="38"/>
      <c r="MXC31" s="40"/>
      <c r="MXD31" s="41"/>
      <c r="MXE31" s="100"/>
      <c r="MXF31" s="41"/>
      <c r="MXN31" s="43"/>
      <c r="MXQ31" s="15"/>
      <c r="MXR31" s="15"/>
      <c r="MXS31" s="38"/>
      <c r="MXT31" s="38"/>
      <c r="MXW31" s="38"/>
      <c r="MXX31" s="40"/>
      <c r="MXY31" s="41"/>
      <c r="MXZ31" s="100"/>
      <c r="MYA31" s="41"/>
      <c r="MYI31" s="43"/>
      <c r="MYL31" s="15"/>
      <c r="MYM31" s="15"/>
      <c r="MYN31" s="38"/>
      <c r="MYO31" s="38"/>
      <c r="MYR31" s="38"/>
      <c r="MYS31" s="40"/>
      <c r="MYT31" s="41"/>
      <c r="MYU31" s="100"/>
      <c r="MYV31" s="41"/>
      <c r="MZD31" s="43"/>
      <c r="MZG31" s="15"/>
      <c r="MZH31" s="15"/>
      <c r="MZI31" s="38"/>
      <c r="MZJ31" s="38"/>
      <c r="MZM31" s="38"/>
      <c r="MZN31" s="40"/>
      <c r="MZO31" s="41"/>
      <c r="MZP31" s="100"/>
      <c r="MZQ31" s="41"/>
      <c r="MZY31" s="43"/>
      <c r="NAB31" s="15"/>
      <c r="NAC31" s="15"/>
      <c r="NAD31" s="38"/>
      <c r="NAE31" s="38"/>
      <c r="NAH31" s="38"/>
      <c r="NAI31" s="40"/>
      <c r="NAJ31" s="41"/>
      <c r="NAK31" s="100"/>
      <c r="NAL31" s="41"/>
      <c r="NAT31" s="43"/>
      <c r="NAW31" s="15"/>
      <c r="NAX31" s="15"/>
      <c r="NAY31" s="38"/>
      <c r="NAZ31" s="38"/>
      <c r="NBC31" s="38"/>
      <c r="NBD31" s="40"/>
      <c r="NBE31" s="41"/>
      <c r="NBF31" s="100"/>
      <c r="NBG31" s="41"/>
      <c r="NBO31" s="43"/>
      <c r="NBR31" s="15"/>
      <c r="NBS31" s="15"/>
      <c r="NBT31" s="38"/>
      <c r="NBU31" s="38"/>
      <c r="NBX31" s="38"/>
      <c r="NBY31" s="40"/>
      <c r="NBZ31" s="41"/>
      <c r="NCA31" s="100"/>
      <c r="NCB31" s="41"/>
      <c r="NCJ31" s="43"/>
      <c r="NCM31" s="15"/>
      <c r="NCN31" s="15"/>
      <c r="NCO31" s="38"/>
      <c r="NCP31" s="38"/>
      <c r="NCS31" s="38"/>
      <c r="NCT31" s="40"/>
      <c r="NCU31" s="41"/>
      <c r="NCV31" s="100"/>
      <c r="NCW31" s="41"/>
      <c r="NDE31" s="43"/>
      <c r="NDH31" s="15"/>
      <c r="NDI31" s="15"/>
      <c r="NDJ31" s="38"/>
      <c r="NDK31" s="38"/>
      <c r="NDN31" s="38"/>
      <c r="NDO31" s="40"/>
      <c r="NDP31" s="41"/>
      <c r="NDQ31" s="100"/>
      <c r="NDR31" s="41"/>
      <c r="NDZ31" s="43"/>
      <c r="NEC31" s="15"/>
      <c r="NED31" s="15"/>
      <c r="NEE31" s="38"/>
      <c r="NEF31" s="38"/>
      <c r="NEI31" s="38"/>
      <c r="NEJ31" s="40"/>
      <c r="NEK31" s="41"/>
      <c r="NEL31" s="100"/>
      <c r="NEM31" s="41"/>
      <c r="NEU31" s="43"/>
      <c r="NEX31" s="15"/>
      <c r="NEY31" s="15"/>
      <c r="NEZ31" s="38"/>
      <c r="NFA31" s="38"/>
      <c r="NFD31" s="38"/>
      <c r="NFE31" s="40"/>
      <c r="NFF31" s="41"/>
      <c r="NFG31" s="100"/>
      <c r="NFH31" s="41"/>
      <c r="NFP31" s="43"/>
      <c r="NFS31" s="15"/>
      <c r="NFT31" s="15"/>
      <c r="NFU31" s="38"/>
      <c r="NFV31" s="38"/>
      <c r="NFY31" s="38"/>
      <c r="NFZ31" s="40"/>
      <c r="NGA31" s="41"/>
      <c r="NGB31" s="100"/>
      <c r="NGC31" s="41"/>
      <c r="NGK31" s="43"/>
      <c r="NGN31" s="15"/>
      <c r="NGO31" s="15"/>
      <c r="NGP31" s="38"/>
      <c r="NGQ31" s="38"/>
      <c r="NGT31" s="38"/>
      <c r="NGU31" s="40"/>
      <c r="NGV31" s="41"/>
      <c r="NGW31" s="100"/>
      <c r="NGX31" s="41"/>
      <c r="NHF31" s="43"/>
      <c r="NHI31" s="15"/>
      <c r="NHJ31" s="15"/>
      <c r="NHK31" s="38"/>
      <c r="NHL31" s="38"/>
      <c r="NHO31" s="38"/>
      <c r="NHP31" s="40"/>
      <c r="NHQ31" s="41"/>
      <c r="NHR31" s="100"/>
      <c r="NHS31" s="41"/>
      <c r="NIA31" s="43"/>
      <c r="NID31" s="15"/>
      <c r="NIE31" s="15"/>
      <c r="NIF31" s="38"/>
      <c r="NIG31" s="38"/>
      <c r="NIJ31" s="38"/>
      <c r="NIK31" s="40"/>
      <c r="NIL31" s="41"/>
      <c r="NIM31" s="100"/>
      <c r="NIN31" s="41"/>
      <c r="NIV31" s="43"/>
      <c r="NIY31" s="15"/>
      <c r="NIZ31" s="15"/>
      <c r="NJA31" s="38"/>
      <c r="NJB31" s="38"/>
      <c r="NJE31" s="38"/>
      <c r="NJF31" s="40"/>
      <c r="NJG31" s="41"/>
      <c r="NJH31" s="100"/>
      <c r="NJI31" s="41"/>
      <c r="NJQ31" s="43"/>
      <c r="NJT31" s="15"/>
      <c r="NJU31" s="15"/>
      <c r="NJV31" s="38"/>
      <c r="NJW31" s="38"/>
      <c r="NJZ31" s="38"/>
      <c r="NKA31" s="40"/>
      <c r="NKB31" s="41"/>
      <c r="NKC31" s="100"/>
      <c r="NKD31" s="41"/>
      <c r="NKL31" s="43"/>
      <c r="NKO31" s="15"/>
      <c r="NKP31" s="15"/>
      <c r="NKQ31" s="38"/>
      <c r="NKR31" s="38"/>
      <c r="NKU31" s="38"/>
      <c r="NKV31" s="40"/>
      <c r="NKW31" s="41"/>
      <c r="NKX31" s="100"/>
      <c r="NKY31" s="41"/>
      <c r="NLG31" s="43"/>
      <c r="NLJ31" s="15"/>
      <c r="NLK31" s="15"/>
      <c r="NLL31" s="38"/>
      <c r="NLM31" s="38"/>
      <c r="NLP31" s="38"/>
      <c r="NLQ31" s="40"/>
      <c r="NLR31" s="41"/>
      <c r="NLS31" s="100"/>
      <c r="NLT31" s="41"/>
      <c r="NMB31" s="43"/>
      <c r="NME31" s="15"/>
      <c r="NMF31" s="15"/>
      <c r="NMG31" s="38"/>
      <c r="NMH31" s="38"/>
      <c r="NMK31" s="38"/>
      <c r="NML31" s="40"/>
      <c r="NMM31" s="41"/>
      <c r="NMN31" s="100"/>
      <c r="NMO31" s="41"/>
      <c r="NMW31" s="43"/>
      <c r="NMZ31" s="15"/>
      <c r="NNA31" s="15"/>
      <c r="NNB31" s="38"/>
      <c r="NNC31" s="38"/>
      <c r="NNF31" s="38"/>
      <c r="NNG31" s="40"/>
      <c r="NNH31" s="41"/>
      <c r="NNI31" s="100"/>
      <c r="NNJ31" s="41"/>
      <c r="NNR31" s="43"/>
      <c r="NNU31" s="15"/>
      <c r="NNV31" s="15"/>
      <c r="NNW31" s="38"/>
      <c r="NNX31" s="38"/>
      <c r="NOA31" s="38"/>
      <c r="NOB31" s="40"/>
      <c r="NOC31" s="41"/>
      <c r="NOD31" s="100"/>
      <c r="NOE31" s="41"/>
      <c r="NOM31" s="43"/>
      <c r="NOP31" s="15"/>
      <c r="NOQ31" s="15"/>
      <c r="NOR31" s="38"/>
      <c r="NOS31" s="38"/>
      <c r="NOV31" s="38"/>
      <c r="NOW31" s="40"/>
      <c r="NOX31" s="41"/>
      <c r="NOY31" s="100"/>
      <c r="NOZ31" s="41"/>
      <c r="NPH31" s="43"/>
      <c r="NPK31" s="15"/>
      <c r="NPL31" s="15"/>
      <c r="NPM31" s="38"/>
      <c r="NPN31" s="38"/>
      <c r="NPQ31" s="38"/>
      <c r="NPR31" s="40"/>
      <c r="NPS31" s="41"/>
      <c r="NPT31" s="100"/>
      <c r="NPU31" s="41"/>
      <c r="NQC31" s="43"/>
      <c r="NQF31" s="15"/>
      <c r="NQG31" s="15"/>
      <c r="NQH31" s="38"/>
      <c r="NQI31" s="38"/>
      <c r="NQL31" s="38"/>
      <c r="NQM31" s="40"/>
      <c r="NQN31" s="41"/>
      <c r="NQO31" s="100"/>
      <c r="NQP31" s="41"/>
      <c r="NQX31" s="43"/>
      <c r="NRA31" s="15"/>
      <c r="NRB31" s="15"/>
      <c r="NRC31" s="38"/>
      <c r="NRD31" s="38"/>
      <c r="NRG31" s="38"/>
      <c r="NRH31" s="40"/>
      <c r="NRI31" s="41"/>
      <c r="NRJ31" s="100"/>
      <c r="NRK31" s="41"/>
      <c r="NRS31" s="43"/>
      <c r="NRV31" s="15"/>
      <c r="NRW31" s="15"/>
      <c r="NRX31" s="38"/>
      <c r="NRY31" s="38"/>
      <c r="NSB31" s="38"/>
      <c r="NSC31" s="40"/>
      <c r="NSD31" s="41"/>
      <c r="NSE31" s="100"/>
      <c r="NSF31" s="41"/>
      <c r="NSN31" s="43"/>
      <c r="NSQ31" s="15"/>
      <c r="NSR31" s="15"/>
      <c r="NSS31" s="38"/>
      <c r="NST31" s="38"/>
      <c r="NSW31" s="38"/>
      <c r="NSX31" s="40"/>
      <c r="NSY31" s="41"/>
      <c r="NSZ31" s="100"/>
      <c r="NTA31" s="41"/>
      <c r="NTI31" s="43"/>
      <c r="NTL31" s="15"/>
      <c r="NTM31" s="15"/>
      <c r="NTN31" s="38"/>
      <c r="NTO31" s="38"/>
      <c r="NTR31" s="38"/>
      <c r="NTS31" s="40"/>
      <c r="NTT31" s="41"/>
      <c r="NTU31" s="100"/>
      <c r="NTV31" s="41"/>
      <c r="NUD31" s="43"/>
      <c r="NUG31" s="15"/>
      <c r="NUH31" s="15"/>
      <c r="NUI31" s="38"/>
      <c r="NUJ31" s="38"/>
      <c r="NUM31" s="38"/>
      <c r="NUN31" s="40"/>
      <c r="NUO31" s="41"/>
      <c r="NUP31" s="100"/>
      <c r="NUQ31" s="41"/>
      <c r="NUY31" s="43"/>
      <c r="NVB31" s="15"/>
      <c r="NVC31" s="15"/>
      <c r="NVD31" s="38"/>
      <c r="NVE31" s="38"/>
      <c r="NVH31" s="38"/>
      <c r="NVI31" s="40"/>
      <c r="NVJ31" s="41"/>
      <c r="NVK31" s="100"/>
      <c r="NVL31" s="41"/>
      <c r="NVT31" s="43"/>
      <c r="NVW31" s="15"/>
      <c r="NVX31" s="15"/>
      <c r="NVY31" s="38"/>
      <c r="NVZ31" s="38"/>
      <c r="NWC31" s="38"/>
      <c r="NWD31" s="40"/>
      <c r="NWE31" s="41"/>
      <c r="NWF31" s="100"/>
      <c r="NWG31" s="41"/>
      <c r="NWO31" s="43"/>
      <c r="NWR31" s="15"/>
      <c r="NWS31" s="15"/>
      <c r="NWT31" s="38"/>
      <c r="NWU31" s="38"/>
      <c r="NWX31" s="38"/>
      <c r="NWY31" s="40"/>
      <c r="NWZ31" s="41"/>
      <c r="NXA31" s="100"/>
      <c r="NXB31" s="41"/>
      <c r="NXJ31" s="43"/>
      <c r="NXM31" s="15"/>
      <c r="NXN31" s="15"/>
      <c r="NXO31" s="38"/>
      <c r="NXP31" s="38"/>
      <c r="NXS31" s="38"/>
      <c r="NXT31" s="40"/>
      <c r="NXU31" s="41"/>
      <c r="NXV31" s="100"/>
      <c r="NXW31" s="41"/>
      <c r="NYE31" s="43"/>
      <c r="NYH31" s="15"/>
      <c r="NYI31" s="15"/>
      <c r="NYJ31" s="38"/>
      <c r="NYK31" s="38"/>
      <c r="NYN31" s="38"/>
      <c r="NYO31" s="40"/>
      <c r="NYP31" s="41"/>
      <c r="NYQ31" s="100"/>
      <c r="NYR31" s="41"/>
      <c r="NYZ31" s="43"/>
      <c r="NZC31" s="15"/>
      <c r="NZD31" s="15"/>
      <c r="NZE31" s="38"/>
      <c r="NZF31" s="38"/>
      <c r="NZI31" s="38"/>
      <c r="NZJ31" s="40"/>
      <c r="NZK31" s="41"/>
      <c r="NZL31" s="100"/>
      <c r="NZM31" s="41"/>
      <c r="NZU31" s="43"/>
      <c r="NZX31" s="15"/>
      <c r="NZY31" s="15"/>
      <c r="NZZ31" s="38"/>
      <c r="OAA31" s="38"/>
      <c r="OAD31" s="38"/>
      <c r="OAE31" s="40"/>
      <c r="OAF31" s="41"/>
      <c r="OAG31" s="100"/>
      <c r="OAH31" s="41"/>
      <c r="OAP31" s="43"/>
      <c r="OAS31" s="15"/>
      <c r="OAT31" s="15"/>
      <c r="OAU31" s="38"/>
      <c r="OAV31" s="38"/>
      <c r="OAY31" s="38"/>
      <c r="OAZ31" s="40"/>
      <c r="OBA31" s="41"/>
      <c r="OBB31" s="100"/>
      <c r="OBC31" s="41"/>
      <c r="OBK31" s="43"/>
      <c r="OBN31" s="15"/>
      <c r="OBO31" s="15"/>
      <c r="OBP31" s="38"/>
      <c r="OBQ31" s="38"/>
      <c r="OBT31" s="38"/>
      <c r="OBU31" s="40"/>
      <c r="OBV31" s="41"/>
      <c r="OBW31" s="100"/>
      <c r="OBX31" s="41"/>
      <c r="OCF31" s="43"/>
      <c r="OCI31" s="15"/>
      <c r="OCJ31" s="15"/>
      <c r="OCK31" s="38"/>
      <c r="OCL31" s="38"/>
      <c r="OCO31" s="38"/>
      <c r="OCP31" s="40"/>
      <c r="OCQ31" s="41"/>
      <c r="OCR31" s="100"/>
      <c r="OCS31" s="41"/>
      <c r="ODA31" s="43"/>
      <c r="ODD31" s="15"/>
      <c r="ODE31" s="15"/>
      <c r="ODF31" s="38"/>
      <c r="ODG31" s="38"/>
      <c r="ODJ31" s="38"/>
      <c r="ODK31" s="40"/>
      <c r="ODL31" s="41"/>
      <c r="ODM31" s="100"/>
      <c r="ODN31" s="41"/>
      <c r="ODV31" s="43"/>
      <c r="ODY31" s="15"/>
      <c r="ODZ31" s="15"/>
      <c r="OEA31" s="38"/>
      <c r="OEB31" s="38"/>
      <c r="OEE31" s="38"/>
      <c r="OEF31" s="40"/>
      <c r="OEG31" s="41"/>
      <c r="OEH31" s="100"/>
      <c r="OEI31" s="41"/>
      <c r="OEQ31" s="43"/>
      <c r="OET31" s="15"/>
      <c r="OEU31" s="15"/>
      <c r="OEV31" s="38"/>
      <c r="OEW31" s="38"/>
      <c r="OEZ31" s="38"/>
      <c r="OFA31" s="40"/>
      <c r="OFB31" s="41"/>
      <c r="OFC31" s="100"/>
      <c r="OFD31" s="41"/>
      <c r="OFL31" s="43"/>
      <c r="OFO31" s="15"/>
      <c r="OFP31" s="15"/>
      <c r="OFQ31" s="38"/>
      <c r="OFR31" s="38"/>
      <c r="OFU31" s="38"/>
      <c r="OFV31" s="40"/>
      <c r="OFW31" s="41"/>
      <c r="OFX31" s="100"/>
      <c r="OFY31" s="41"/>
      <c r="OGG31" s="43"/>
      <c r="OGJ31" s="15"/>
      <c r="OGK31" s="15"/>
      <c r="OGL31" s="38"/>
      <c r="OGM31" s="38"/>
      <c r="OGP31" s="38"/>
      <c r="OGQ31" s="40"/>
      <c r="OGR31" s="41"/>
      <c r="OGS31" s="100"/>
      <c r="OGT31" s="41"/>
      <c r="OHB31" s="43"/>
      <c r="OHE31" s="15"/>
      <c r="OHF31" s="15"/>
      <c r="OHG31" s="38"/>
      <c r="OHH31" s="38"/>
      <c r="OHK31" s="38"/>
      <c r="OHL31" s="40"/>
      <c r="OHM31" s="41"/>
      <c r="OHN31" s="100"/>
      <c r="OHO31" s="41"/>
      <c r="OHW31" s="43"/>
      <c r="OHZ31" s="15"/>
      <c r="OIA31" s="15"/>
      <c r="OIB31" s="38"/>
      <c r="OIC31" s="38"/>
      <c r="OIF31" s="38"/>
      <c r="OIG31" s="40"/>
      <c r="OIH31" s="41"/>
      <c r="OII31" s="100"/>
      <c r="OIJ31" s="41"/>
      <c r="OIR31" s="43"/>
      <c r="OIU31" s="15"/>
      <c r="OIV31" s="15"/>
      <c r="OIW31" s="38"/>
      <c r="OIX31" s="38"/>
      <c r="OJA31" s="38"/>
      <c r="OJB31" s="40"/>
      <c r="OJC31" s="41"/>
      <c r="OJD31" s="100"/>
      <c r="OJE31" s="41"/>
      <c r="OJM31" s="43"/>
      <c r="OJP31" s="15"/>
      <c r="OJQ31" s="15"/>
      <c r="OJR31" s="38"/>
      <c r="OJS31" s="38"/>
      <c r="OJV31" s="38"/>
      <c r="OJW31" s="40"/>
      <c r="OJX31" s="41"/>
      <c r="OJY31" s="100"/>
      <c r="OJZ31" s="41"/>
      <c r="OKH31" s="43"/>
      <c r="OKK31" s="15"/>
      <c r="OKL31" s="15"/>
      <c r="OKM31" s="38"/>
      <c r="OKN31" s="38"/>
      <c r="OKQ31" s="38"/>
      <c r="OKR31" s="40"/>
      <c r="OKS31" s="41"/>
      <c r="OKT31" s="100"/>
      <c r="OKU31" s="41"/>
      <c r="OLC31" s="43"/>
      <c r="OLF31" s="15"/>
      <c r="OLG31" s="15"/>
      <c r="OLH31" s="38"/>
      <c r="OLI31" s="38"/>
      <c r="OLL31" s="38"/>
      <c r="OLM31" s="40"/>
      <c r="OLN31" s="41"/>
      <c r="OLO31" s="100"/>
      <c r="OLP31" s="41"/>
      <c r="OLX31" s="43"/>
      <c r="OMA31" s="15"/>
      <c r="OMB31" s="15"/>
      <c r="OMC31" s="38"/>
      <c r="OMD31" s="38"/>
      <c r="OMG31" s="38"/>
      <c r="OMH31" s="40"/>
      <c r="OMI31" s="41"/>
      <c r="OMJ31" s="100"/>
      <c r="OMK31" s="41"/>
      <c r="OMS31" s="43"/>
      <c r="OMV31" s="15"/>
      <c r="OMW31" s="15"/>
      <c r="OMX31" s="38"/>
      <c r="OMY31" s="38"/>
      <c r="ONB31" s="38"/>
      <c r="ONC31" s="40"/>
      <c r="OND31" s="41"/>
      <c r="ONE31" s="100"/>
      <c r="ONF31" s="41"/>
      <c r="ONN31" s="43"/>
      <c r="ONQ31" s="15"/>
      <c r="ONR31" s="15"/>
      <c r="ONS31" s="38"/>
      <c r="ONT31" s="38"/>
      <c r="ONW31" s="38"/>
      <c r="ONX31" s="40"/>
      <c r="ONY31" s="41"/>
      <c r="ONZ31" s="100"/>
      <c r="OOA31" s="41"/>
      <c r="OOI31" s="43"/>
      <c r="OOL31" s="15"/>
      <c r="OOM31" s="15"/>
      <c r="OON31" s="38"/>
      <c r="OOO31" s="38"/>
      <c r="OOR31" s="38"/>
      <c r="OOS31" s="40"/>
      <c r="OOT31" s="41"/>
      <c r="OOU31" s="100"/>
      <c r="OOV31" s="41"/>
      <c r="OPD31" s="43"/>
      <c r="OPG31" s="15"/>
      <c r="OPH31" s="15"/>
      <c r="OPI31" s="38"/>
      <c r="OPJ31" s="38"/>
      <c r="OPM31" s="38"/>
      <c r="OPN31" s="40"/>
      <c r="OPO31" s="41"/>
      <c r="OPP31" s="100"/>
      <c r="OPQ31" s="41"/>
      <c r="OPY31" s="43"/>
      <c r="OQB31" s="15"/>
      <c r="OQC31" s="15"/>
      <c r="OQD31" s="38"/>
      <c r="OQE31" s="38"/>
      <c r="OQH31" s="38"/>
      <c r="OQI31" s="40"/>
      <c r="OQJ31" s="41"/>
      <c r="OQK31" s="100"/>
      <c r="OQL31" s="41"/>
      <c r="OQT31" s="43"/>
      <c r="OQW31" s="15"/>
      <c r="OQX31" s="15"/>
      <c r="OQY31" s="38"/>
      <c r="OQZ31" s="38"/>
      <c r="ORC31" s="38"/>
      <c r="ORD31" s="40"/>
      <c r="ORE31" s="41"/>
      <c r="ORF31" s="100"/>
      <c r="ORG31" s="41"/>
      <c r="ORO31" s="43"/>
      <c r="ORR31" s="15"/>
      <c r="ORS31" s="15"/>
      <c r="ORT31" s="38"/>
      <c r="ORU31" s="38"/>
      <c r="ORX31" s="38"/>
      <c r="ORY31" s="40"/>
      <c r="ORZ31" s="41"/>
      <c r="OSA31" s="100"/>
      <c r="OSB31" s="41"/>
      <c r="OSJ31" s="43"/>
      <c r="OSM31" s="15"/>
      <c r="OSN31" s="15"/>
      <c r="OSO31" s="38"/>
      <c r="OSP31" s="38"/>
      <c r="OSS31" s="38"/>
      <c r="OST31" s="40"/>
      <c r="OSU31" s="41"/>
      <c r="OSV31" s="100"/>
      <c r="OSW31" s="41"/>
      <c r="OTE31" s="43"/>
      <c r="OTH31" s="15"/>
      <c r="OTI31" s="15"/>
      <c r="OTJ31" s="38"/>
      <c r="OTK31" s="38"/>
      <c r="OTN31" s="38"/>
      <c r="OTO31" s="40"/>
      <c r="OTP31" s="41"/>
      <c r="OTQ31" s="100"/>
      <c r="OTR31" s="41"/>
      <c r="OTZ31" s="43"/>
      <c r="OUC31" s="15"/>
      <c r="OUD31" s="15"/>
      <c r="OUE31" s="38"/>
      <c r="OUF31" s="38"/>
      <c r="OUI31" s="38"/>
      <c r="OUJ31" s="40"/>
      <c r="OUK31" s="41"/>
      <c r="OUL31" s="100"/>
      <c r="OUM31" s="41"/>
      <c r="OUU31" s="43"/>
      <c r="OUX31" s="15"/>
      <c r="OUY31" s="15"/>
      <c r="OUZ31" s="38"/>
      <c r="OVA31" s="38"/>
      <c r="OVD31" s="38"/>
      <c r="OVE31" s="40"/>
      <c r="OVF31" s="41"/>
      <c r="OVG31" s="100"/>
      <c r="OVH31" s="41"/>
      <c r="OVP31" s="43"/>
      <c r="OVS31" s="15"/>
      <c r="OVT31" s="15"/>
      <c r="OVU31" s="38"/>
      <c r="OVV31" s="38"/>
      <c r="OVY31" s="38"/>
      <c r="OVZ31" s="40"/>
      <c r="OWA31" s="41"/>
      <c r="OWB31" s="100"/>
      <c r="OWC31" s="41"/>
      <c r="OWK31" s="43"/>
      <c r="OWN31" s="15"/>
      <c r="OWO31" s="15"/>
      <c r="OWP31" s="38"/>
      <c r="OWQ31" s="38"/>
      <c r="OWT31" s="38"/>
      <c r="OWU31" s="40"/>
      <c r="OWV31" s="41"/>
      <c r="OWW31" s="100"/>
      <c r="OWX31" s="41"/>
      <c r="OXF31" s="43"/>
      <c r="OXI31" s="15"/>
      <c r="OXJ31" s="15"/>
      <c r="OXK31" s="38"/>
      <c r="OXL31" s="38"/>
      <c r="OXO31" s="38"/>
      <c r="OXP31" s="40"/>
      <c r="OXQ31" s="41"/>
      <c r="OXR31" s="100"/>
      <c r="OXS31" s="41"/>
      <c r="OYA31" s="43"/>
      <c r="OYD31" s="15"/>
      <c r="OYE31" s="15"/>
      <c r="OYF31" s="38"/>
      <c r="OYG31" s="38"/>
      <c r="OYJ31" s="38"/>
      <c r="OYK31" s="40"/>
      <c r="OYL31" s="41"/>
      <c r="OYM31" s="100"/>
      <c r="OYN31" s="41"/>
      <c r="OYV31" s="43"/>
      <c r="OYY31" s="15"/>
      <c r="OYZ31" s="15"/>
      <c r="OZA31" s="38"/>
      <c r="OZB31" s="38"/>
      <c r="OZE31" s="38"/>
      <c r="OZF31" s="40"/>
      <c r="OZG31" s="41"/>
      <c r="OZH31" s="100"/>
      <c r="OZI31" s="41"/>
      <c r="OZQ31" s="43"/>
      <c r="OZT31" s="15"/>
      <c r="OZU31" s="15"/>
      <c r="OZV31" s="38"/>
      <c r="OZW31" s="38"/>
      <c r="OZZ31" s="38"/>
      <c r="PAA31" s="40"/>
      <c r="PAB31" s="41"/>
      <c r="PAC31" s="100"/>
      <c r="PAD31" s="41"/>
      <c r="PAL31" s="43"/>
      <c r="PAO31" s="15"/>
      <c r="PAP31" s="15"/>
      <c r="PAQ31" s="38"/>
      <c r="PAR31" s="38"/>
      <c r="PAU31" s="38"/>
      <c r="PAV31" s="40"/>
      <c r="PAW31" s="41"/>
      <c r="PAX31" s="100"/>
      <c r="PAY31" s="41"/>
      <c r="PBG31" s="43"/>
      <c r="PBJ31" s="15"/>
      <c r="PBK31" s="15"/>
      <c r="PBL31" s="38"/>
      <c r="PBM31" s="38"/>
      <c r="PBP31" s="38"/>
      <c r="PBQ31" s="40"/>
      <c r="PBR31" s="41"/>
      <c r="PBS31" s="100"/>
      <c r="PBT31" s="41"/>
      <c r="PCB31" s="43"/>
      <c r="PCE31" s="15"/>
      <c r="PCF31" s="15"/>
      <c r="PCG31" s="38"/>
      <c r="PCH31" s="38"/>
      <c r="PCK31" s="38"/>
      <c r="PCL31" s="40"/>
      <c r="PCM31" s="41"/>
      <c r="PCN31" s="100"/>
      <c r="PCO31" s="41"/>
      <c r="PCW31" s="43"/>
      <c r="PCZ31" s="15"/>
      <c r="PDA31" s="15"/>
      <c r="PDB31" s="38"/>
      <c r="PDC31" s="38"/>
      <c r="PDF31" s="38"/>
      <c r="PDG31" s="40"/>
      <c r="PDH31" s="41"/>
      <c r="PDI31" s="100"/>
      <c r="PDJ31" s="41"/>
      <c r="PDR31" s="43"/>
      <c r="PDU31" s="15"/>
      <c r="PDV31" s="15"/>
      <c r="PDW31" s="38"/>
      <c r="PDX31" s="38"/>
      <c r="PEA31" s="38"/>
      <c r="PEB31" s="40"/>
      <c r="PEC31" s="41"/>
      <c r="PED31" s="100"/>
      <c r="PEE31" s="41"/>
      <c r="PEM31" s="43"/>
      <c r="PEP31" s="15"/>
      <c r="PEQ31" s="15"/>
      <c r="PER31" s="38"/>
      <c r="PES31" s="38"/>
      <c r="PEV31" s="38"/>
      <c r="PEW31" s="40"/>
      <c r="PEX31" s="41"/>
      <c r="PEY31" s="100"/>
      <c r="PEZ31" s="41"/>
      <c r="PFH31" s="43"/>
      <c r="PFK31" s="15"/>
      <c r="PFL31" s="15"/>
      <c r="PFM31" s="38"/>
      <c r="PFN31" s="38"/>
      <c r="PFQ31" s="38"/>
      <c r="PFR31" s="40"/>
      <c r="PFS31" s="41"/>
      <c r="PFT31" s="100"/>
      <c r="PFU31" s="41"/>
      <c r="PGC31" s="43"/>
      <c r="PGF31" s="15"/>
      <c r="PGG31" s="15"/>
      <c r="PGH31" s="38"/>
      <c r="PGI31" s="38"/>
      <c r="PGL31" s="38"/>
      <c r="PGM31" s="40"/>
      <c r="PGN31" s="41"/>
      <c r="PGO31" s="100"/>
      <c r="PGP31" s="41"/>
      <c r="PGX31" s="43"/>
      <c r="PHA31" s="15"/>
      <c r="PHB31" s="15"/>
      <c r="PHC31" s="38"/>
      <c r="PHD31" s="38"/>
      <c r="PHG31" s="38"/>
      <c r="PHH31" s="40"/>
      <c r="PHI31" s="41"/>
      <c r="PHJ31" s="100"/>
      <c r="PHK31" s="41"/>
      <c r="PHS31" s="43"/>
      <c r="PHV31" s="15"/>
      <c r="PHW31" s="15"/>
      <c r="PHX31" s="38"/>
      <c r="PHY31" s="38"/>
      <c r="PIB31" s="38"/>
      <c r="PIC31" s="40"/>
      <c r="PID31" s="41"/>
      <c r="PIE31" s="100"/>
      <c r="PIF31" s="41"/>
      <c r="PIN31" s="43"/>
      <c r="PIQ31" s="15"/>
      <c r="PIR31" s="15"/>
      <c r="PIS31" s="38"/>
      <c r="PIT31" s="38"/>
      <c r="PIW31" s="38"/>
      <c r="PIX31" s="40"/>
      <c r="PIY31" s="41"/>
      <c r="PIZ31" s="100"/>
      <c r="PJA31" s="41"/>
      <c r="PJI31" s="43"/>
      <c r="PJL31" s="15"/>
      <c r="PJM31" s="15"/>
      <c r="PJN31" s="38"/>
      <c r="PJO31" s="38"/>
      <c r="PJR31" s="38"/>
      <c r="PJS31" s="40"/>
      <c r="PJT31" s="41"/>
      <c r="PJU31" s="100"/>
      <c r="PJV31" s="41"/>
      <c r="PKD31" s="43"/>
      <c r="PKG31" s="15"/>
      <c r="PKH31" s="15"/>
      <c r="PKI31" s="38"/>
      <c r="PKJ31" s="38"/>
      <c r="PKM31" s="38"/>
      <c r="PKN31" s="40"/>
      <c r="PKO31" s="41"/>
      <c r="PKP31" s="100"/>
      <c r="PKQ31" s="41"/>
      <c r="PKY31" s="43"/>
      <c r="PLB31" s="15"/>
      <c r="PLC31" s="15"/>
      <c r="PLD31" s="38"/>
      <c r="PLE31" s="38"/>
      <c r="PLH31" s="38"/>
      <c r="PLI31" s="40"/>
      <c r="PLJ31" s="41"/>
      <c r="PLK31" s="100"/>
      <c r="PLL31" s="41"/>
      <c r="PLT31" s="43"/>
      <c r="PLW31" s="15"/>
      <c r="PLX31" s="15"/>
      <c r="PLY31" s="38"/>
      <c r="PLZ31" s="38"/>
      <c r="PMC31" s="38"/>
      <c r="PMD31" s="40"/>
      <c r="PME31" s="41"/>
      <c r="PMF31" s="100"/>
      <c r="PMG31" s="41"/>
      <c r="PMO31" s="43"/>
      <c r="PMR31" s="15"/>
      <c r="PMS31" s="15"/>
      <c r="PMT31" s="38"/>
      <c r="PMU31" s="38"/>
      <c r="PMX31" s="38"/>
      <c r="PMY31" s="40"/>
      <c r="PMZ31" s="41"/>
      <c r="PNA31" s="100"/>
      <c r="PNB31" s="41"/>
      <c r="PNJ31" s="43"/>
      <c r="PNM31" s="15"/>
      <c r="PNN31" s="15"/>
      <c r="PNO31" s="38"/>
      <c r="PNP31" s="38"/>
      <c r="PNS31" s="38"/>
      <c r="PNT31" s="40"/>
      <c r="PNU31" s="41"/>
      <c r="PNV31" s="100"/>
      <c r="PNW31" s="41"/>
      <c r="POE31" s="43"/>
      <c r="POH31" s="15"/>
      <c r="POI31" s="15"/>
      <c r="POJ31" s="38"/>
      <c r="POK31" s="38"/>
      <c r="PON31" s="38"/>
      <c r="POO31" s="40"/>
      <c r="POP31" s="41"/>
      <c r="POQ31" s="100"/>
      <c r="POR31" s="41"/>
      <c r="POZ31" s="43"/>
      <c r="PPC31" s="15"/>
      <c r="PPD31" s="15"/>
      <c r="PPE31" s="38"/>
      <c r="PPF31" s="38"/>
      <c r="PPI31" s="38"/>
      <c r="PPJ31" s="40"/>
      <c r="PPK31" s="41"/>
      <c r="PPL31" s="100"/>
      <c r="PPM31" s="41"/>
      <c r="PPU31" s="43"/>
      <c r="PPX31" s="15"/>
      <c r="PPY31" s="15"/>
      <c r="PPZ31" s="38"/>
      <c r="PQA31" s="38"/>
      <c r="PQD31" s="38"/>
      <c r="PQE31" s="40"/>
      <c r="PQF31" s="41"/>
      <c r="PQG31" s="100"/>
      <c r="PQH31" s="41"/>
      <c r="PQP31" s="43"/>
      <c r="PQS31" s="15"/>
      <c r="PQT31" s="15"/>
      <c r="PQU31" s="38"/>
      <c r="PQV31" s="38"/>
      <c r="PQY31" s="38"/>
      <c r="PQZ31" s="40"/>
      <c r="PRA31" s="41"/>
      <c r="PRB31" s="100"/>
      <c r="PRC31" s="41"/>
      <c r="PRK31" s="43"/>
      <c r="PRN31" s="15"/>
      <c r="PRO31" s="15"/>
      <c r="PRP31" s="38"/>
      <c r="PRQ31" s="38"/>
      <c r="PRT31" s="38"/>
      <c r="PRU31" s="40"/>
      <c r="PRV31" s="41"/>
      <c r="PRW31" s="100"/>
      <c r="PRX31" s="41"/>
      <c r="PSF31" s="43"/>
      <c r="PSI31" s="15"/>
      <c r="PSJ31" s="15"/>
      <c r="PSK31" s="38"/>
      <c r="PSL31" s="38"/>
      <c r="PSO31" s="38"/>
      <c r="PSP31" s="40"/>
      <c r="PSQ31" s="41"/>
      <c r="PSR31" s="100"/>
      <c r="PSS31" s="41"/>
      <c r="PTA31" s="43"/>
      <c r="PTD31" s="15"/>
      <c r="PTE31" s="15"/>
      <c r="PTF31" s="38"/>
      <c r="PTG31" s="38"/>
      <c r="PTJ31" s="38"/>
      <c r="PTK31" s="40"/>
      <c r="PTL31" s="41"/>
      <c r="PTM31" s="100"/>
      <c r="PTN31" s="41"/>
      <c r="PTV31" s="43"/>
      <c r="PTY31" s="15"/>
      <c r="PTZ31" s="15"/>
      <c r="PUA31" s="38"/>
      <c r="PUB31" s="38"/>
      <c r="PUE31" s="38"/>
      <c r="PUF31" s="40"/>
      <c r="PUG31" s="41"/>
      <c r="PUH31" s="100"/>
      <c r="PUI31" s="41"/>
      <c r="PUQ31" s="43"/>
      <c r="PUT31" s="15"/>
      <c r="PUU31" s="15"/>
      <c r="PUV31" s="38"/>
      <c r="PUW31" s="38"/>
      <c r="PUZ31" s="38"/>
      <c r="PVA31" s="40"/>
      <c r="PVB31" s="41"/>
      <c r="PVC31" s="100"/>
      <c r="PVD31" s="41"/>
      <c r="PVL31" s="43"/>
      <c r="PVO31" s="15"/>
      <c r="PVP31" s="15"/>
      <c r="PVQ31" s="38"/>
      <c r="PVR31" s="38"/>
      <c r="PVU31" s="38"/>
      <c r="PVV31" s="40"/>
      <c r="PVW31" s="41"/>
      <c r="PVX31" s="100"/>
      <c r="PVY31" s="41"/>
      <c r="PWG31" s="43"/>
      <c r="PWJ31" s="15"/>
      <c r="PWK31" s="15"/>
      <c r="PWL31" s="38"/>
      <c r="PWM31" s="38"/>
      <c r="PWP31" s="38"/>
      <c r="PWQ31" s="40"/>
      <c r="PWR31" s="41"/>
      <c r="PWS31" s="100"/>
      <c r="PWT31" s="41"/>
      <c r="PXB31" s="43"/>
      <c r="PXE31" s="15"/>
      <c r="PXF31" s="15"/>
      <c r="PXG31" s="38"/>
      <c r="PXH31" s="38"/>
      <c r="PXK31" s="38"/>
      <c r="PXL31" s="40"/>
      <c r="PXM31" s="41"/>
      <c r="PXN31" s="100"/>
      <c r="PXO31" s="41"/>
      <c r="PXW31" s="43"/>
      <c r="PXZ31" s="15"/>
      <c r="PYA31" s="15"/>
      <c r="PYB31" s="38"/>
      <c r="PYC31" s="38"/>
      <c r="PYF31" s="38"/>
      <c r="PYG31" s="40"/>
      <c r="PYH31" s="41"/>
      <c r="PYI31" s="100"/>
      <c r="PYJ31" s="41"/>
      <c r="PYR31" s="43"/>
      <c r="PYU31" s="15"/>
      <c r="PYV31" s="15"/>
      <c r="PYW31" s="38"/>
      <c r="PYX31" s="38"/>
      <c r="PZA31" s="38"/>
      <c r="PZB31" s="40"/>
      <c r="PZC31" s="41"/>
      <c r="PZD31" s="100"/>
      <c r="PZE31" s="41"/>
      <c r="PZM31" s="43"/>
      <c r="PZP31" s="15"/>
      <c r="PZQ31" s="15"/>
      <c r="PZR31" s="38"/>
      <c r="PZS31" s="38"/>
      <c r="PZV31" s="38"/>
      <c r="PZW31" s="40"/>
      <c r="PZX31" s="41"/>
      <c r="PZY31" s="100"/>
      <c r="PZZ31" s="41"/>
      <c r="QAH31" s="43"/>
      <c r="QAK31" s="15"/>
      <c r="QAL31" s="15"/>
      <c r="QAM31" s="38"/>
      <c r="QAN31" s="38"/>
      <c r="QAQ31" s="38"/>
      <c r="QAR31" s="40"/>
      <c r="QAS31" s="41"/>
      <c r="QAT31" s="100"/>
      <c r="QAU31" s="41"/>
      <c r="QBC31" s="43"/>
      <c r="QBF31" s="15"/>
      <c r="QBG31" s="15"/>
      <c r="QBH31" s="38"/>
      <c r="QBI31" s="38"/>
      <c r="QBL31" s="38"/>
      <c r="QBM31" s="40"/>
      <c r="QBN31" s="41"/>
      <c r="QBO31" s="100"/>
      <c r="QBP31" s="41"/>
      <c r="QBX31" s="43"/>
      <c r="QCA31" s="15"/>
      <c r="QCB31" s="15"/>
      <c r="QCC31" s="38"/>
      <c r="QCD31" s="38"/>
      <c r="QCG31" s="38"/>
      <c r="QCH31" s="40"/>
      <c r="QCI31" s="41"/>
      <c r="QCJ31" s="100"/>
      <c r="QCK31" s="41"/>
      <c r="QCS31" s="43"/>
      <c r="QCV31" s="15"/>
      <c r="QCW31" s="15"/>
      <c r="QCX31" s="38"/>
      <c r="QCY31" s="38"/>
      <c r="QDB31" s="38"/>
      <c r="QDC31" s="40"/>
      <c r="QDD31" s="41"/>
      <c r="QDE31" s="100"/>
      <c r="QDF31" s="41"/>
      <c r="QDN31" s="43"/>
      <c r="QDQ31" s="15"/>
      <c r="QDR31" s="15"/>
      <c r="QDS31" s="38"/>
      <c r="QDT31" s="38"/>
      <c r="QDW31" s="38"/>
      <c r="QDX31" s="40"/>
      <c r="QDY31" s="41"/>
      <c r="QDZ31" s="100"/>
      <c r="QEA31" s="41"/>
      <c r="QEI31" s="43"/>
      <c r="QEL31" s="15"/>
      <c r="QEM31" s="15"/>
      <c r="QEN31" s="38"/>
      <c r="QEO31" s="38"/>
      <c r="QER31" s="38"/>
      <c r="QES31" s="40"/>
      <c r="QET31" s="41"/>
      <c r="QEU31" s="100"/>
      <c r="QEV31" s="41"/>
      <c r="QFD31" s="43"/>
      <c r="QFG31" s="15"/>
      <c r="QFH31" s="15"/>
      <c r="QFI31" s="38"/>
      <c r="QFJ31" s="38"/>
      <c r="QFM31" s="38"/>
      <c r="QFN31" s="40"/>
      <c r="QFO31" s="41"/>
      <c r="QFP31" s="100"/>
      <c r="QFQ31" s="41"/>
      <c r="QFY31" s="43"/>
      <c r="QGB31" s="15"/>
      <c r="QGC31" s="15"/>
      <c r="QGD31" s="38"/>
      <c r="QGE31" s="38"/>
      <c r="QGH31" s="38"/>
      <c r="QGI31" s="40"/>
      <c r="QGJ31" s="41"/>
      <c r="QGK31" s="100"/>
      <c r="QGL31" s="41"/>
      <c r="QGT31" s="43"/>
      <c r="QGW31" s="15"/>
      <c r="QGX31" s="15"/>
      <c r="QGY31" s="38"/>
      <c r="QGZ31" s="38"/>
      <c r="QHC31" s="38"/>
      <c r="QHD31" s="40"/>
      <c r="QHE31" s="41"/>
      <c r="QHF31" s="100"/>
      <c r="QHG31" s="41"/>
      <c r="QHO31" s="43"/>
      <c r="QHR31" s="15"/>
      <c r="QHS31" s="15"/>
      <c r="QHT31" s="38"/>
      <c r="QHU31" s="38"/>
      <c r="QHX31" s="38"/>
      <c r="QHY31" s="40"/>
      <c r="QHZ31" s="41"/>
      <c r="QIA31" s="100"/>
      <c r="QIB31" s="41"/>
      <c r="QIJ31" s="43"/>
      <c r="QIM31" s="15"/>
      <c r="QIN31" s="15"/>
      <c r="QIO31" s="38"/>
      <c r="QIP31" s="38"/>
      <c r="QIS31" s="38"/>
      <c r="QIT31" s="40"/>
      <c r="QIU31" s="41"/>
      <c r="QIV31" s="100"/>
      <c r="QIW31" s="41"/>
      <c r="QJE31" s="43"/>
      <c r="QJH31" s="15"/>
      <c r="QJI31" s="15"/>
      <c r="QJJ31" s="38"/>
      <c r="QJK31" s="38"/>
      <c r="QJN31" s="38"/>
      <c r="QJO31" s="40"/>
      <c r="QJP31" s="41"/>
      <c r="QJQ31" s="100"/>
      <c r="QJR31" s="41"/>
      <c r="QJZ31" s="43"/>
      <c r="QKC31" s="15"/>
      <c r="QKD31" s="15"/>
      <c r="QKE31" s="38"/>
      <c r="QKF31" s="38"/>
      <c r="QKI31" s="38"/>
      <c r="QKJ31" s="40"/>
      <c r="QKK31" s="41"/>
      <c r="QKL31" s="100"/>
      <c r="QKM31" s="41"/>
      <c r="QKU31" s="43"/>
      <c r="QKX31" s="15"/>
      <c r="QKY31" s="15"/>
      <c r="QKZ31" s="38"/>
      <c r="QLA31" s="38"/>
      <c r="QLD31" s="38"/>
      <c r="QLE31" s="40"/>
      <c r="QLF31" s="41"/>
      <c r="QLG31" s="100"/>
      <c r="QLH31" s="41"/>
      <c r="QLP31" s="43"/>
      <c r="QLS31" s="15"/>
      <c r="QLT31" s="15"/>
      <c r="QLU31" s="38"/>
      <c r="QLV31" s="38"/>
      <c r="QLY31" s="38"/>
      <c r="QLZ31" s="40"/>
      <c r="QMA31" s="41"/>
      <c r="QMB31" s="100"/>
      <c r="QMC31" s="41"/>
      <c r="QMK31" s="43"/>
      <c r="QMN31" s="15"/>
      <c r="QMO31" s="15"/>
      <c r="QMP31" s="38"/>
      <c r="QMQ31" s="38"/>
      <c r="QMT31" s="38"/>
      <c r="QMU31" s="40"/>
      <c r="QMV31" s="41"/>
      <c r="QMW31" s="100"/>
      <c r="QMX31" s="41"/>
      <c r="QNF31" s="43"/>
      <c r="QNI31" s="15"/>
      <c r="QNJ31" s="15"/>
      <c r="QNK31" s="38"/>
      <c r="QNL31" s="38"/>
      <c r="QNO31" s="38"/>
      <c r="QNP31" s="40"/>
      <c r="QNQ31" s="41"/>
      <c r="QNR31" s="100"/>
      <c r="QNS31" s="41"/>
      <c r="QOA31" s="43"/>
      <c r="QOD31" s="15"/>
      <c r="QOE31" s="15"/>
      <c r="QOF31" s="38"/>
      <c r="QOG31" s="38"/>
      <c r="QOJ31" s="38"/>
      <c r="QOK31" s="40"/>
      <c r="QOL31" s="41"/>
      <c r="QOM31" s="100"/>
      <c r="QON31" s="41"/>
      <c r="QOV31" s="43"/>
      <c r="QOY31" s="15"/>
      <c r="QOZ31" s="15"/>
      <c r="QPA31" s="38"/>
      <c r="QPB31" s="38"/>
      <c r="QPE31" s="38"/>
      <c r="QPF31" s="40"/>
      <c r="QPG31" s="41"/>
      <c r="QPH31" s="100"/>
      <c r="QPI31" s="41"/>
      <c r="QPQ31" s="43"/>
      <c r="QPT31" s="15"/>
      <c r="QPU31" s="15"/>
      <c r="QPV31" s="38"/>
      <c r="QPW31" s="38"/>
      <c r="QPZ31" s="38"/>
      <c r="QQA31" s="40"/>
      <c r="QQB31" s="41"/>
      <c r="QQC31" s="100"/>
      <c r="QQD31" s="41"/>
      <c r="QQL31" s="43"/>
      <c r="QQO31" s="15"/>
      <c r="QQP31" s="15"/>
      <c r="QQQ31" s="38"/>
      <c r="QQR31" s="38"/>
      <c r="QQU31" s="38"/>
      <c r="QQV31" s="40"/>
      <c r="QQW31" s="41"/>
      <c r="QQX31" s="100"/>
      <c r="QQY31" s="41"/>
      <c r="QRG31" s="43"/>
      <c r="QRJ31" s="15"/>
      <c r="QRK31" s="15"/>
      <c r="QRL31" s="38"/>
      <c r="QRM31" s="38"/>
      <c r="QRP31" s="38"/>
      <c r="QRQ31" s="40"/>
      <c r="QRR31" s="41"/>
      <c r="QRS31" s="100"/>
      <c r="QRT31" s="41"/>
      <c r="QSB31" s="43"/>
      <c r="QSE31" s="15"/>
      <c r="QSF31" s="15"/>
      <c r="QSG31" s="38"/>
      <c r="QSH31" s="38"/>
      <c r="QSK31" s="38"/>
      <c r="QSL31" s="40"/>
      <c r="QSM31" s="41"/>
      <c r="QSN31" s="100"/>
      <c r="QSO31" s="41"/>
      <c r="QSW31" s="43"/>
      <c r="QSZ31" s="15"/>
      <c r="QTA31" s="15"/>
      <c r="QTB31" s="38"/>
      <c r="QTC31" s="38"/>
      <c r="QTF31" s="38"/>
      <c r="QTG31" s="40"/>
      <c r="QTH31" s="41"/>
      <c r="QTI31" s="100"/>
      <c r="QTJ31" s="41"/>
      <c r="QTR31" s="43"/>
      <c r="QTU31" s="15"/>
      <c r="QTV31" s="15"/>
      <c r="QTW31" s="38"/>
      <c r="QTX31" s="38"/>
      <c r="QUA31" s="38"/>
      <c r="QUB31" s="40"/>
      <c r="QUC31" s="41"/>
      <c r="QUD31" s="100"/>
      <c r="QUE31" s="41"/>
      <c r="QUM31" s="43"/>
      <c r="QUP31" s="15"/>
      <c r="QUQ31" s="15"/>
      <c r="QUR31" s="38"/>
      <c r="QUS31" s="38"/>
      <c r="QUV31" s="38"/>
      <c r="QUW31" s="40"/>
      <c r="QUX31" s="41"/>
      <c r="QUY31" s="100"/>
      <c r="QUZ31" s="41"/>
      <c r="QVH31" s="43"/>
      <c r="QVK31" s="15"/>
      <c r="QVL31" s="15"/>
      <c r="QVM31" s="38"/>
      <c r="QVN31" s="38"/>
      <c r="QVQ31" s="38"/>
      <c r="QVR31" s="40"/>
      <c r="QVS31" s="41"/>
      <c r="QVT31" s="100"/>
      <c r="QVU31" s="41"/>
      <c r="QWC31" s="43"/>
      <c r="QWF31" s="15"/>
      <c r="QWG31" s="15"/>
      <c r="QWH31" s="38"/>
      <c r="QWI31" s="38"/>
      <c r="QWL31" s="38"/>
      <c r="QWM31" s="40"/>
      <c r="QWN31" s="41"/>
      <c r="QWO31" s="100"/>
      <c r="QWP31" s="41"/>
      <c r="QWX31" s="43"/>
      <c r="QXA31" s="15"/>
      <c r="QXB31" s="15"/>
      <c r="QXC31" s="38"/>
      <c r="QXD31" s="38"/>
      <c r="QXG31" s="38"/>
      <c r="QXH31" s="40"/>
      <c r="QXI31" s="41"/>
      <c r="QXJ31" s="100"/>
      <c r="QXK31" s="41"/>
      <c r="QXS31" s="43"/>
      <c r="QXV31" s="15"/>
      <c r="QXW31" s="15"/>
      <c r="QXX31" s="38"/>
      <c r="QXY31" s="38"/>
      <c r="QYB31" s="38"/>
      <c r="QYC31" s="40"/>
      <c r="QYD31" s="41"/>
      <c r="QYE31" s="100"/>
      <c r="QYF31" s="41"/>
      <c r="QYN31" s="43"/>
      <c r="QYQ31" s="15"/>
      <c r="QYR31" s="15"/>
      <c r="QYS31" s="38"/>
      <c r="QYT31" s="38"/>
      <c r="QYW31" s="38"/>
      <c r="QYX31" s="40"/>
      <c r="QYY31" s="41"/>
      <c r="QYZ31" s="100"/>
      <c r="QZA31" s="41"/>
      <c r="QZI31" s="43"/>
      <c r="QZL31" s="15"/>
      <c r="QZM31" s="15"/>
      <c r="QZN31" s="38"/>
      <c r="QZO31" s="38"/>
      <c r="QZR31" s="38"/>
      <c r="QZS31" s="40"/>
      <c r="QZT31" s="41"/>
      <c r="QZU31" s="100"/>
      <c r="QZV31" s="41"/>
      <c r="RAD31" s="43"/>
      <c r="RAG31" s="15"/>
      <c r="RAH31" s="15"/>
      <c r="RAI31" s="38"/>
      <c r="RAJ31" s="38"/>
      <c r="RAM31" s="38"/>
      <c r="RAN31" s="40"/>
      <c r="RAO31" s="41"/>
      <c r="RAP31" s="100"/>
      <c r="RAQ31" s="41"/>
      <c r="RAY31" s="43"/>
      <c r="RBB31" s="15"/>
      <c r="RBC31" s="15"/>
      <c r="RBD31" s="38"/>
      <c r="RBE31" s="38"/>
      <c r="RBH31" s="38"/>
      <c r="RBI31" s="40"/>
      <c r="RBJ31" s="41"/>
      <c r="RBK31" s="100"/>
      <c r="RBL31" s="41"/>
      <c r="RBT31" s="43"/>
      <c r="RBW31" s="15"/>
      <c r="RBX31" s="15"/>
      <c r="RBY31" s="38"/>
      <c r="RBZ31" s="38"/>
      <c r="RCC31" s="38"/>
      <c r="RCD31" s="40"/>
      <c r="RCE31" s="41"/>
      <c r="RCF31" s="100"/>
      <c r="RCG31" s="41"/>
      <c r="RCO31" s="43"/>
      <c r="RCR31" s="15"/>
      <c r="RCS31" s="15"/>
      <c r="RCT31" s="38"/>
      <c r="RCU31" s="38"/>
      <c r="RCX31" s="38"/>
      <c r="RCY31" s="40"/>
      <c r="RCZ31" s="41"/>
      <c r="RDA31" s="100"/>
      <c r="RDB31" s="41"/>
      <c r="RDJ31" s="43"/>
      <c r="RDM31" s="15"/>
      <c r="RDN31" s="15"/>
      <c r="RDO31" s="38"/>
      <c r="RDP31" s="38"/>
      <c r="RDS31" s="38"/>
      <c r="RDT31" s="40"/>
      <c r="RDU31" s="41"/>
      <c r="RDV31" s="100"/>
      <c r="RDW31" s="41"/>
      <c r="REE31" s="43"/>
      <c r="REH31" s="15"/>
      <c r="REI31" s="15"/>
      <c r="REJ31" s="38"/>
      <c r="REK31" s="38"/>
      <c r="REN31" s="38"/>
      <c r="REO31" s="40"/>
      <c r="REP31" s="41"/>
      <c r="REQ31" s="100"/>
      <c r="RER31" s="41"/>
      <c r="REZ31" s="43"/>
      <c r="RFC31" s="15"/>
      <c r="RFD31" s="15"/>
      <c r="RFE31" s="38"/>
      <c r="RFF31" s="38"/>
      <c r="RFI31" s="38"/>
      <c r="RFJ31" s="40"/>
      <c r="RFK31" s="41"/>
      <c r="RFL31" s="100"/>
      <c r="RFM31" s="41"/>
      <c r="RFU31" s="43"/>
      <c r="RFX31" s="15"/>
      <c r="RFY31" s="15"/>
      <c r="RFZ31" s="38"/>
      <c r="RGA31" s="38"/>
      <c r="RGD31" s="38"/>
      <c r="RGE31" s="40"/>
      <c r="RGF31" s="41"/>
      <c r="RGG31" s="100"/>
      <c r="RGH31" s="41"/>
      <c r="RGP31" s="43"/>
      <c r="RGS31" s="15"/>
      <c r="RGT31" s="15"/>
      <c r="RGU31" s="38"/>
      <c r="RGV31" s="38"/>
      <c r="RGY31" s="38"/>
      <c r="RGZ31" s="40"/>
      <c r="RHA31" s="41"/>
      <c r="RHB31" s="100"/>
      <c r="RHC31" s="41"/>
      <c r="RHK31" s="43"/>
      <c r="RHN31" s="15"/>
      <c r="RHO31" s="15"/>
      <c r="RHP31" s="38"/>
      <c r="RHQ31" s="38"/>
      <c r="RHT31" s="38"/>
      <c r="RHU31" s="40"/>
      <c r="RHV31" s="41"/>
      <c r="RHW31" s="100"/>
      <c r="RHX31" s="41"/>
      <c r="RIF31" s="43"/>
      <c r="RII31" s="15"/>
      <c r="RIJ31" s="15"/>
      <c r="RIK31" s="38"/>
      <c r="RIL31" s="38"/>
      <c r="RIO31" s="38"/>
      <c r="RIP31" s="40"/>
      <c r="RIQ31" s="41"/>
      <c r="RIR31" s="100"/>
      <c r="RIS31" s="41"/>
      <c r="RJA31" s="43"/>
      <c r="RJD31" s="15"/>
      <c r="RJE31" s="15"/>
      <c r="RJF31" s="38"/>
      <c r="RJG31" s="38"/>
      <c r="RJJ31" s="38"/>
      <c r="RJK31" s="40"/>
      <c r="RJL31" s="41"/>
      <c r="RJM31" s="100"/>
      <c r="RJN31" s="41"/>
      <c r="RJV31" s="43"/>
      <c r="RJY31" s="15"/>
      <c r="RJZ31" s="15"/>
      <c r="RKA31" s="38"/>
      <c r="RKB31" s="38"/>
      <c r="RKE31" s="38"/>
      <c r="RKF31" s="40"/>
      <c r="RKG31" s="41"/>
      <c r="RKH31" s="100"/>
      <c r="RKI31" s="41"/>
      <c r="RKQ31" s="43"/>
      <c r="RKT31" s="15"/>
      <c r="RKU31" s="15"/>
      <c r="RKV31" s="38"/>
      <c r="RKW31" s="38"/>
      <c r="RKZ31" s="38"/>
      <c r="RLA31" s="40"/>
      <c r="RLB31" s="41"/>
      <c r="RLC31" s="100"/>
      <c r="RLD31" s="41"/>
      <c r="RLL31" s="43"/>
      <c r="RLO31" s="15"/>
      <c r="RLP31" s="15"/>
      <c r="RLQ31" s="38"/>
      <c r="RLR31" s="38"/>
      <c r="RLU31" s="38"/>
      <c r="RLV31" s="40"/>
      <c r="RLW31" s="41"/>
      <c r="RLX31" s="100"/>
      <c r="RLY31" s="41"/>
      <c r="RMG31" s="43"/>
      <c r="RMJ31" s="15"/>
      <c r="RMK31" s="15"/>
      <c r="RML31" s="38"/>
      <c r="RMM31" s="38"/>
      <c r="RMP31" s="38"/>
      <c r="RMQ31" s="40"/>
      <c r="RMR31" s="41"/>
      <c r="RMS31" s="100"/>
      <c r="RMT31" s="41"/>
      <c r="RNB31" s="43"/>
      <c r="RNE31" s="15"/>
      <c r="RNF31" s="15"/>
      <c r="RNG31" s="38"/>
      <c r="RNH31" s="38"/>
      <c r="RNK31" s="38"/>
      <c r="RNL31" s="40"/>
      <c r="RNM31" s="41"/>
      <c r="RNN31" s="100"/>
      <c r="RNO31" s="41"/>
      <c r="RNW31" s="43"/>
      <c r="RNZ31" s="15"/>
      <c r="ROA31" s="15"/>
      <c r="ROB31" s="38"/>
      <c r="ROC31" s="38"/>
      <c r="ROF31" s="38"/>
      <c r="ROG31" s="40"/>
      <c r="ROH31" s="41"/>
      <c r="ROI31" s="100"/>
      <c r="ROJ31" s="41"/>
      <c r="ROR31" s="43"/>
      <c r="ROU31" s="15"/>
      <c r="ROV31" s="15"/>
      <c r="ROW31" s="38"/>
      <c r="ROX31" s="38"/>
      <c r="RPA31" s="38"/>
      <c r="RPB31" s="40"/>
      <c r="RPC31" s="41"/>
      <c r="RPD31" s="100"/>
      <c r="RPE31" s="41"/>
      <c r="RPM31" s="43"/>
      <c r="RPP31" s="15"/>
      <c r="RPQ31" s="15"/>
      <c r="RPR31" s="38"/>
      <c r="RPS31" s="38"/>
      <c r="RPV31" s="38"/>
      <c r="RPW31" s="40"/>
      <c r="RPX31" s="41"/>
      <c r="RPY31" s="100"/>
      <c r="RPZ31" s="41"/>
      <c r="RQH31" s="43"/>
      <c r="RQK31" s="15"/>
      <c r="RQL31" s="15"/>
      <c r="RQM31" s="38"/>
      <c r="RQN31" s="38"/>
      <c r="RQQ31" s="38"/>
      <c r="RQR31" s="40"/>
      <c r="RQS31" s="41"/>
      <c r="RQT31" s="100"/>
      <c r="RQU31" s="41"/>
      <c r="RRC31" s="43"/>
      <c r="RRF31" s="15"/>
      <c r="RRG31" s="15"/>
      <c r="RRH31" s="38"/>
      <c r="RRI31" s="38"/>
      <c r="RRL31" s="38"/>
      <c r="RRM31" s="40"/>
      <c r="RRN31" s="41"/>
      <c r="RRO31" s="100"/>
      <c r="RRP31" s="41"/>
      <c r="RRX31" s="43"/>
      <c r="RSA31" s="15"/>
      <c r="RSB31" s="15"/>
      <c r="RSC31" s="38"/>
      <c r="RSD31" s="38"/>
      <c r="RSG31" s="38"/>
      <c r="RSH31" s="40"/>
      <c r="RSI31" s="41"/>
      <c r="RSJ31" s="100"/>
      <c r="RSK31" s="41"/>
      <c r="RSS31" s="43"/>
      <c r="RSV31" s="15"/>
      <c r="RSW31" s="15"/>
      <c r="RSX31" s="38"/>
      <c r="RSY31" s="38"/>
      <c r="RTB31" s="38"/>
      <c r="RTC31" s="40"/>
      <c r="RTD31" s="41"/>
      <c r="RTE31" s="100"/>
      <c r="RTF31" s="41"/>
      <c r="RTN31" s="43"/>
      <c r="RTQ31" s="15"/>
      <c r="RTR31" s="15"/>
      <c r="RTS31" s="38"/>
      <c r="RTT31" s="38"/>
      <c r="RTW31" s="38"/>
      <c r="RTX31" s="40"/>
      <c r="RTY31" s="41"/>
      <c r="RTZ31" s="100"/>
      <c r="RUA31" s="41"/>
      <c r="RUI31" s="43"/>
      <c r="RUL31" s="15"/>
      <c r="RUM31" s="15"/>
      <c r="RUN31" s="38"/>
      <c r="RUO31" s="38"/>
      <c r="RUR31" s="38"/>
      <c r="RUS31" s="40"/>
      <c r="RUT31" s="41"/>
      <c r="RUU31" s="100"/>
      <c r="RUV31" s="41"/>
      <c r="RVD31" s="43"/>
      <c r="RVG31" s="15"/>
      <c r="RVH31" s="15"/>
      <c r="RVI31" s="38"/>
      <c r="RVJ31" s="38"/>
      <c r="RVM31" s="38"/>
      <c r="RVN31" s="40"/>
      <c r="RVO31" s="41"/>
      <c r="RVP31" s="100"/>
      <c r="RVQ31" s="41"/>
      <c r="RVY31" s="43"/>
      <c r="RWB31" s="15"/>
      <c r="RWC31" s="15"/>
      <c r="RWD31" s="38"/>
      <c r="RWE31" s="38"/>
      <c r="RWH31" s="38"/>
      <c r="RWI31" s="40"/>
      <c r="RWJ31" s="41"/>
      <c r="RWK31" s="100"/>
      <c r="RWL31" s="41"/>
      <c r="RWT31" s="43"/>
      <c r="RWW31" s="15"/>
      <c r="RWX31" s="15"/>
      <c r="RWY31" s="38"/>
      <c r="RWZ31" s="38"/>
      <c r="RXC31" s="38"/>
      <c r="RXD31" s="40"/>
      <c r="RXE31" s="41"/>
      <c r="RXF31" s="100"/>
      <c r="RXG31" s="41"/>
      <c r="RXO31" s="43"/>
      <c r="RXR31" s="15"/>
      <c r="RXS31" s="15"/>
      <c r="RXT31" s="38"/>
      <c r="RXU31" s="38"/>
      <c r="RXX31" s="38"/>
      <c r="RXY31" s="40"/>
      <c r="RXZ31" s="41"/>
      <c r="RYA31" s="100"/>
      <c r="RYB31" s="41"/>
      <c r="RYJ31" s="43"/>
      <c r="RYM31" s="15"/>
      <c r="RYN31" s="15"/>
      <c r="RYO31" s="38"/>
      <c r="RYP31" s="38"/>
      <c r="RYS31" s="38"/>
      <c r="RYT31" s="40"/>
      <c r="RYU31" s="41"/>
      <c r="RYV31" s="100"/>
      <c r="RYW31" s="41"/>
      <c r="RZE31" s="43"/>
      <c r="RZH31" s="15"/>
      <c r="RZI31" s="15"/>
      <c r="RZJ31" s="38"/>
      <c r="RZK31" s="38"/>
      <c r="RZN31" s="38"/>
      <c r="RZO31" s="40"/>
      <c r="RZP31" s="41"/>
      <c r="RZQ31" s="100"/>
      <c r="RZR31" s="41"/>
      <c r="RZZ31" s="43"/>
      <c r="SAC31" s="15"/>
      <c r="SAD31" s="15"/>
      <c r="SAE31" s="38"/>
      <c r="SAF31" s="38"/>
      <c r="SAI31" s="38"/>
      <c r="SAJ31" s="40"/>
      <c r="SAK31" s="41"/>
      <c r="SAL31" s="100"/>
      <c r="SAM31" s="41"/>
      <c r="SAU31" s="43"/>
      <c r="SAX31" s="15"/>
      <c r="SAY31" s="15"/>
      <c r="SAZ31" s="38"/>
      <c r="SBA31" s="38"/>
      <c r="SBD31" s="38"/>
      <c r="SBE31" s="40"/>
      <c r="SBF31" s="41"/>
      <c r="SBG31" s="100"/>
      <c r="SBH31" s="41"/>
      <c r="SBP31" s="43"/>
      <c r="SBS31" s="15"/>
      <c r="SBT31" s="15"/>
      <c r="SBU31" s="38"/>
      <c r="SBV31" s="38"/>
      <c r="SBY31" s="38"/>
      <c r="SBZ31" s="40"/>
      <c r="SCA31" s="41"/>
      <c r="SCB31" s="100"/>
      <c r="SCC31" s="41"/>
      <c r="SCK31" s="43"/>
      <c r="SCN31" s="15"/>
      <c r="SCO31" s="15"/>
      <c r="SCP31" s="38"/>
      <c r="SCQ31" s="38"/>
      <c r="SCT31" s="38"/>
      <c r="SCU31" s="40"/>
      <c r="SCV31" s="41"/>
      <c r="SCW31" s="100"/>
      <c r="SCX31" s="41"/>
      <c r="SDF31" s="43"/>
      <c r="SDI31" s="15"/>
      <c r="SDJ31" s="15"/>
      <c r="SDK31" s="38"/>
      <c r="SDL31" s="38"/>
      <c r="SDO31" s="38"/>
      <c r="SDP31" s="40"/>
      <c r="SDQ31" s="41"/>
      <c r="SDR31" s="100"/>
      <c r="SDS31" s="41"/>
      <c r="SEA31" s="43"/>
      <c r="SED31" s="15"/>
      <c r="SEE31" s="15"/>
      <c r="SEF31" s="38"/>
      <c r="SEG31" s="38"/>
      <c r="SEJ31" s="38"/>
      <c r="SEK31" s="40"/>
      <c r="SEL31" s="41"/>
      <c r="SEM31" s="100"/>
      <c r="SEN31" s="41"/>
      <c r="SEV31" s="43"/>
      <c r="SEY31" s="15"/>
      <c r="SEZ31" s="15"/>
      <c r="SFA31" s="38"/>
      <c r="SFB31" s="38"/>
      <c r="SFE31" s="38"/>
      <c r="SFF31" s="40"/>
      <c r="SFG31" s="41"/>
      <c r="SFH31" s="100"/>
      <c r="SFI31" s="41"/>
      <c r="SFQ31" s="43"/>
      <c r="SFT31" s="15"/>
      <c r="SFU31" s="15"/>
      <c r="SFV31" s="38"/>
      <c r="SFW31" s="38"/>
      <c r="SFZ31" s="38"/>
      <c r="SGA31" s="40"/>
      <c r="SGB31" s="41"/>
      <c r="SGC31" s="100"/>
      <c r="SGD31" s="41"/>
      <c r="SGL31" s="43"/>
      <c r="SGO31" s="15"/>
      <c r="SGP31" s="15"/>
      <c r="SGQ31" s="38"/>
      <c r="SGR31" s="38"/>
      <c r="SGU31" s="38"/>
      <c r="SGV31" s="40"/>
      <c r="SGW31" s="41"/>
      <c r="SGX31" s="100"/>
      <c r="SGY31" s="41"/>
      <c r="SHG31" s="43"/>
      <c r="SHJ31" s="15"/>
      <c r="SHK31" s="15"/>
      <c r="SHL31" s="38"/>
      <c r="SHM31" s="38"/>
      <c r="SHP31" s="38"/>
      <c r="SHQ31" s="40"/>
      <c r="SHR31" s="41"/>
      <c r="SHS31" s="100"/>
      <c r="SHT31" s="41"/>
      <c r="SIB31" s="43"/>
      <c r="SIE31" s="15"/>
      <c r="SIF31" s="15"/>
      <c r="SIG31" s="38"/>
      <c r="SIH31" s="38"/>
      <c r="SIK31" s="38"/>
      <c r="SIL31" s="40"/>
      <c r="SIM31" s="41"/>
      <c r="SIN31" s="100"/>
      <c r="SIO31" s="41"/>
      <c r="SIW31" s="43"/>
      <c r="SIZ31" s="15"/>
      <c r="SJA31" s="15"/>
      <c r="SJB31" s="38"/>
      <c r="SJC31" s="38"/>
      <c r="SJF31" s="38"/>
      <c r="SJG31" s="40"/>
      <c r="SJH31" s="41"/>
      <c r="SJI31" s="100"/>
      <c r="SJJ31" s="41"/>
      <c r="SJR31" s="43"/>
      <c r="SJU31" s="15"/>
      <c r="SJV31" s="15"/>
      <c r="SJW31" s="38"/>
      <c r="SJX31" s="38"/>
      <c r="SKA31" s="38"/>
      <c r="SKB31" s="40"/>
      <c r="SKC31" s="41"/>
      <c r="SKD31" s="100"/>
      <c r="SKE31" s="41"/>
      <c r="SKM31" s="43"/>
      <c r="SKP31" s="15"/>
      <c r="SKQ31" s="15"/>
      <c r="SKR31" s="38"/>
      <c r="SKS31" s="38"/>
      <c r="SKV31" s="38"/>
      <c r="SKW31" s="40"/>
      <c r="SKX31" s="41"/>
      <c r="SKY31" s="100"/>
      <c r="SKZ31" s="41"/>
      <c r="SLH31" s="43"/>
      <c r="SLK31" s="15"/>
      <c r="SLL31" s="15"/>
      <c r="SLM31" s="38"/>
      <c r="SLN31" s="38"/>
      <c r="SLQ31" s="38"/>
      <c r="SLR31" s="40"/>
      <c r="SLS31" s="41"/>
      <c r="SLT31" s="100"/>
      <c r="SLU31" s="41"/>
      <c r="SMC31" s="43"/>
      <c r="SMF31" s="15"/>
      <c r="SMG31" s="15"/>
      <c r="SMH31" s="38"/>
      <c r="SMI31" s="38"/>
      <c r="SML31" s="38"/>
      <c r="SMM31" s="40"/>
      <c r="SMN31" s="41"/>
      <c r="SMO31" s="100"/>
      <c r="SMP31" s="41"/>
      <c r="SMX31" s="43"/>
      <c r="SNA31" s="15"/>
      <c r="SNB31" s="15"/>
      <c r="SNC31" s="38"/>
      <c r="SND31" s="38"/>
      <c r="SNG31" s="38"/>
      <c r="SNH31" s="40"/>
      <c r="SNI31" s="41"/>
      <c r="SNJ31" s="100"/>
      <c r="SNK31" s="41"/>
      <c r="SNS31" s="43"/>
      <c r="SNV31" s="15"/>
      <c r="SNW31" s="15"/>
      <c r="SNX31" s="38"/>
      <c r="SNY31" s="38"/>
      <c r="SOB31" s="38"/>
      <c r="SOC31" s="40"/>
      <c r="SOD31" s="41"/>
      <c r="SOE31" s="100"/>
      <c r="SOF31" s="41"/>
      <c r="SON31" s="43"/>
      <c r="SOQ31" s="15"/>
      <c r="SOR31" s="15"/>
      <c r="SOS31" s="38"/>
      <c r="SOT31" s="38"/>
      <c r="SOW31" s="38"/>
      <c r="SOX31" s="40"/>
      <c r="SOY31" s="41"/>
      <c r="SOZ31" s="100"/>
      <c r="SPA31" s="41"/>
      <c r="SPI31" s="43"/>
      <c r="SPL31" s="15"/>
      <c r="SPM31" s="15"/>
      <c r="SPN31" s="38"/>
      <c r="SPO31" s="38"/>
      <c r="SPR31" s="38"/>
      <c r="SPS31" s="40"/>
      <c r="SPT31" s="41"/>
      <c r="SPU31" s="100"/>
      <c r="SPV31" s="41"/>
      <c r="SQD31" s="43"/>
      <c r="SQG31" s="15"/>
      <c r="SQH31" s="15"/>
      <c r="SQI31" s="38"/>
      <c r="SQJ31" s="38"/>
      <c r="SQM31" s="38"/>
      <c r="SQN31" s="40"/>
      <c r="SQO31" s="41"/>
      <c r="SQP31" s="100"/>
      <c r="SQQ31" s="41"/>
      <c r="SQY31" s="43"/>
      <c r="SRB31" s="15"/>
      <c r="SRC31" s="15"/>
      <c r="SRD31" s="38"/>
      <c r="SRE31" s="38"/>
      <c r="SRH31" s="38"/>
      <c r="SRI31" s="40"/>
      <c r="SRJ31" s="41"/>
      <c r="SRK31" s="100"/>
      <c r="SRL31" s="41"/>
      <c r="SRT31" s="43"/>
      <c r="SRW31" s="15"/>
      <c r="SRX31" s="15"/>
      <c r="SRY31" s="38"/>
      <c r="SRZ31" s="38"/>
      <c r="SSC31" s="38"/>
      <c r="SSD31" s="40"/>
      <c r="SSE31" s="41"/>
      <c r="SSF31" s="100"/>
      <c r="SSG31" s="41"/>
      <c r="SSO31" s="43"/>
      <c r="SSR31" s="15"/>
      <c r="SSS31" s="15"/>
      <c r="SST31" s="38"/>
      <c r="SSU31" s="38"/>
      <c r="SSX31" s="38"/>
      <c r="SSY31" s="40"/>
      <c r="SSZ31" s="41"/>
      <c r="STA31" s="100"/>
      <c r="STB31" s="41"/>
      <c r="STJ31" s="43"/>
      <c r="STM31" s="15"/>
      <c r="STN31" s="15"/>
      <c r="STO31" s="38"/>
      <c r="STP31" s="38"/>
      <c r="STS31" s="38"/>
      <c r="STT31" s="40"/>
      <c r="STU31" s="41"/>
      <c r="STV31" s="100"/>
      <c r="STW31" s="41"/>
      <c r="SUE31" s="43"/>
      <c r="SUH31" s="15"/>
      <c r="SUI31" s="15"/>
      <c r="SUJ31" s="38"/>
      <c r="SUK31" s="38"/>
      <c r="SUN31" s="38"/>
      <c r="SUO31" s="40"/>
      <c r="SUP31" s="41"/>
      <c r="SUQ31" s="100"/>
      <c r="SUR31" s="41"/>
      <c r="SUZ31" s="43"/>
      <c r="SVC31" s="15"/>
      <c r="SVD31" s="15"/>
      <c r="SVE31" s="38"/>
      <c r="SVF31" s="38"/>
      <c r="SVI31" s="38"/>
      <c r="SVJ31" s="40"/>
      <c r="SVK31" s="41"/>
      <c r="SVL31" s="100"/>
      <c r="SVM31" s="41"/>
      <c r="SVU31" s="43"/>
      <c r="SVX31" s="15"/>
      <c r="SVY31" s="15"/>
      <c r="SVZ31" s="38"/>
      <c r="SWA31" s="38"/>
      <c r="SWD31" s="38"/>
      <c r="SWE31" s="40"/>
      <c r="SWF31" s="41"/>
      <c r="SWG31" s="100"/>
      <c r="SWH31" s="41"/>
      <c r="SWP31" s="43"/>
      <c r="SWS31" s="15"/>
      <c r="SWT31" s="15"/>
      <c r="SWU31" s="38"/>
      <c r="SWV31" s="38"/>
      <c r="SWY31" s="38"/>
      <c r="SWZ31" s="40"/>
      <c r="SXA31" s="41"/>
      <c r="SXB31" s="100"/>
      <c r="SXC31" s="41"/>
      <c r="SXK31" s="43"/>
      <c r="SXN31" s="15"/>
      <c r="SXO31" s="15"/>
      <c r="SXP31" s="38"/>
      <c r="SXQ31" s="38"/>
      <c r="SXT31" s="38"/>
      <c r="SXU31" s="40"/>
      <c r="SXV31" s="41"/>
      <c r="SXW31" s="100"/>
      <c r="SXX31" s="41"/>
      <c r="SYF31" s="43"/>
      <c r="SYI31" s="15"/>
      <c r="SYJ31" s="15"/>
      <c r="SYK31" s="38"/>
      <c r="SYL31" s="38"/>
      <c r="SYO31" s="38"/>
      <c r="SYP31" s="40"/>
      <c r="SYQ31" s="41"/>
      <c r="SYR31" s="100"/>
      <c r="SYS31" s="41"/>
      <c r="SZA31" s="43"/>
      <c r="SZD31" s="15"/>
      <c r="SZE31" s="15"/>
      <c r="SZF31" s="38"/>
      <c r="SZG31" s="38"/>
      <c r="SZJ31" s="38"/>
      <c r="SZK31" s="40"/>
      <c r="SZL31" s="41"/>
      <c r="SZM31" s="100"/>
      <c r="SZN31" s="41"/>
      <c r="SZV31" s="43"/>
      <c r="SZY31" s="15"/>
      <c r="SZZ31" s="15"/>
      <c r="TAA31" s="38"/>
      <c r="TAB31" s="38"/>
      <c r="TAE31" s="38"/>
      <c r="TAF31" s="40"/>
      <c r="TAG31" s="41"/>
      <c r="TAH31" s="100"/>
      <c r="TAI31" s="41"/>
      <c r="TAQ31" s="43"/>
      <c r="TAT31" s="15"/>
      <c r="TAU31" s="15"/>
      <c r="TAV31" s="38"/>
      <c r="TAW31" s="38"/>
      <c r="TAZ31" s="38"/>
      <c r="TBA31" s="40"/>
      <c r="TBB31" s="41"/>
      <c r="TBC31" s="100"/>
      <c r="TBD31" s="41"/>
      <c r="TBL31" s="43"/>
      <c r="TBO31" s="15"/>
      <c r="TBP31" s="15"/>
      <c r="TBQ31" s="38"/>
      <c r="TBR31" s="38"/>
      <c r="TBU31" s="38"/>
      <c r="TBV31" s="40"/>
      <c r="TBW31" s="41"/>
      <c r="TBX31" s="100"/>
      <c r="TBY31" s="41"/>
      <c r="TCG31" s="43"/>
      <c r="TCJ31" s="15"/>
      <c r="TCK31" s="15"/>
      <c r="TCL31" s="38"/>
      <c r="TCM31" s="38"/>
      <c r="TCP31" s="38"/>
      <c r="TCQ31" s="40"/>
      <c r="TCR31" s="41"/>
      <c r="TCS31" s="100"/>
      <c r="TCT31" s="41"/>
      <c r="TDB31" s="43"/>
      <c r="TDE31" s="15"/>
      <c r="TDF31" s="15"/>
      <c r="TDG31" s="38"/>
      <c r="TDH31" s="38"/>
      <c r="TDK31" s="38"/>
      <c r="TDL31" s="40"/>
      <c r="TDM31" s="41"/>
      <c r="TDN31" s="100"/>
      <c r="TDO31" s="41"/>
      <c r="TDW31" s="43"/>
      <c r="TDZ31" s="15"/>
      <c r="TEA31" s="15"/>
      <c r="TEB31" s="38"/>
      <c r="TEC31" s="38"/>
      <c r="TEF31" s="38"/>
      <c r="TEG31" s="40"/>
      <c r="TEH31" s="41"/>
      <c r="TEI31" s="100"/>
      <c r="TEJ31" s="41"/>
      <c r="TER31" s="43"/>
      <c r="TEU31" s="15"/>
      <c r="TEV31" s="15"/>
      <c r="TEW31" s="38"/>
      <c r="TEX31" s="38"/>
      <c r="TFA31" s="38"/>
      <c r="TFB31" s="40"/>
      <c r="TFC31" s="41"/>
      <c r="TFD31" s="100"/>
      <c r="TFE31" s="41"/>
      <c r="TFM31" s="43"/>
      <c r="TFP31" s="15"/>
      <c r="TFQ31" s="15"/>
      <c r="TFR31" s="38"/>
      <c r="TFS31" s="38"/>
      <c r="TFV31" s="38"/>
      <c r="TFW31" s="40"/>
      <c r="TFX31" s="41"/>
      <c r="TFY31" s="100"/>
      <c r="TFZ31" s="41"/>
      <c r="TGH31" s="43"/>
      <c r="TGK31" s="15"/>
      <c r="TGL31" s="15"/>
      <c r="TGM31" s="38"/>
      <c r="TGN31" s="38"/>
      <c r="TGQ31" s="38"/>
      <c r="TGR31" s="40"/>
      <c r="TGS31" s="41"/>
      <c r="TGT31" s="100"/>
      <c r="TGU31" s="41"/>
      <c r="THC31" s="43"/>
      <c r="THF31" s="15"/>
      <c r="THG31" s="15"/>
      <c r="THH31" s="38"/>
      <c r="THI31" s="38"/>
      <c r="THL31" s="38"/>
      <c r="THM31" s="40"/>
      <c r="THN31" s="41"/>
      <c r="THO31" s="100"/>
      <c r="THP31" s="41"/>
      <c r="THX31" s="43"/>
      <c r="TIA31" s="15"/>
      <c r="TIB31" s="15"/>
      <c r="TIC31" s="38"/>
      <c r="TID31" s="38"/>
      <c r="TIG31" s="38"/>
      <c r="TIH31" s="40"/>
      <c r="TII31" s="41"/>
      <c r="TIJ31" s="100"/>
      <c r="TIK31" s="41"/>
      <c r="TIS31" s="43"/>
      <c r="TIV31" s="15"/>
      <c r="TIW31" s="15"/>
      <c r="TIX31" s="38"/>
      <c r="TIY31" s="38"/>
      <c r="TJB31" s="38"/>
      <c r="TJC31" s="40"/>
      <c r="TJD31" s="41"/>
      <c r="TJE31" s="100"/>
      <c r="TJF31" s="41"/>
      <c r="TJN31" s="43"/>
      <c r="TJQ31" s="15"/>
      <c r="TJR31" s="15"/>
      <c r="TJS31" s="38"/>
      <c r="TJT31" s="38"/>
      <c r="TJW31" s="38"/>
      <c r="TJX31" s="40"/>
      <c r="TJY31" s="41"/>
      <c r="TJZ31" s="100"/>
      <c r="TKA31" s="41"/>
      <c r="TKI31" s="43"/>
      <c r="TKL31" s="15"/>
      <c r="TKM31" s="15"/>
      <c r="TKN31" s="38"/>
      <c r="TKO31" s="38"/>
      <c r="TKR31" s="38"/>
      <c r="TKS31" s="40"/>
      <c r="TKT31" s="41"/>
      <c r="TKU31" s="100"/>
      <c r="TKV31" s="41"/>
      <c r="TLD31" s="43"/>
      <c r="TLG31" s="15"/>
      <c r="TLH31" s="15"/>
      <c r="TLI31" s="38"/>
      <c r="TLJ31" s="38"/>
      <c r="TLM31" s="38"/>
      <c r="TLN31" s="40"/>
      <c r="TLO31" s="41"/>
      <c r="TLP31" s="100"/>
      <c r="TLQ31" s="41"/>
      <c r="TLY31" s="43"/>
      <c r="TMB31" s="15"/>
      <c r="TMC31" s="15"/>
      <c r="TMD31" s="38"/>
      <c r="TME31" s="38"/>
      <c r="TMH31" s="38"/>
      <c r="TMI31" s="40"/>
      <c r="TMJ31" s="41"/>
      <c r="TMK31" s="100"/>
      <c r="TML31" s="41"/>
      <c r="TMT31" s="43"/>
      <c r="TMW31" s="15"/>
      <c r="TMX31" s="15"/>
      <c r="TMY31" s="38"/>
      <c r="TMZ31" s="38"/>
      <c r="TNC31" s="38"/>
      <c r="TND31" s="40"/>
      <c r="TNE31" s="41"/>
      <c r="TNF31" s="100"/>
      <c r="TNG31" s="41"/>
      <c r="TNO31" s="43"/>
      <c r="TNR31" s="15"/>
      <c r="TNS31" s="15"/>
      <c r="TNT31" s="38"/>
      <c r="TNU31" s="38"/>
      <c r="TNX31" s="38"/>
      <c r="TNY31" s="40"/>
      <c r="TNZ31" s="41"/>
      <c r="TOA31" s="100"/>
      <c r="TOB31" s="41"/>
      <c r="TOJ31" s="43"/>
      <c r="TOM31" s="15"/>
      <c r="TON31" s="15"/>
      <c r="TOO31" s="38"/>
      <c r="TOP31" s="38"/>
      <c r="TOS31" s="38"/>
      <c r="TOT31" s="40"/>
      <c r="TOU31" s="41"/>
      <c r="TOV31" s="100"/>
      <c r="TOW31" s="41"/>
      <c r="TPE31" s="43"/>
      <c r="TPH31" s="15"/>
      <c r="TPI31" s="15"/>
      <c r="TPJ31" s="38"/>
      <c r="TPK31" s="38"/>
      <c r="TPN31" s="38"/>
      <c r="TPO31" s="40"/>
      <c r="TPP31" s="41"/>
      <c r="TPQ31" s="100"/>
      <c r="TPR31" s="41"/>
      <c r="TPZ31" s="43"/>
      <c r="TQC31" s="15"/>
      <c r="TQD31" s="15"/>
      <c r="TQE31" s="38"/>
      <c r="TQF31" s="38"/>
      <c r="TQI31" s="38"/>
      <c r="TQJ31" s="40"/>
      <c r="TQK31" s="41"/>
      <c r="TQL31" s="100"/>
      <c r="TQM31" s="41"/>
      <c r="TQU31" s="43"/>
      <c r="TQX31" s="15"/>
      <c r="TQY31" s="15"/>
      <c r="TQZ31" s="38"/>
      <c r="TRA31" s="38"/>
      <c r="TRD31" s="38"/>
      <c r="TRE31" s="40"/>
      <c r="TRF31" s="41"/>
      <c r="TRG31" s="100"/>
      <c r="TRH31" s="41"/>
      <c r="TRP31" s="43"/>
      <c r="TRS31" s="15"/>
      <c r="TRT31" s="15"/>
      <c r="TRU31" s="38"/>
      <c r="TRV31" s="38"/>
      <c r="TRY31" s="38"/>
      <c r="TRZ31" s="40"/>
      <c r="TSA31" s="41"/>
      <c r="TSB31" s="100"/>
      <c r="TSC31" s="41"/>
      <c r="TSK31" s="43"/>
      <c r="TSN31" s="15"/>
      <c r="TSO31" s="15"/>
      <c r="TSP31" s="38"/>
      <c r="TSQ31" s="38"/>
      <c r="TST31" s="38"/>
      <c r="TSU31" s="40"/>
      <c r="TSV31" s="41"/>
      <c r="TSW31" s="100"/>
      <c r="TSX31" s="41"/>
      <c r="TTF31" s="43"/>
      <c r="TTI31" s="15"/>
      <c r="TTJ31" s="15"/>
      <c r="TTK31" s="38"/>
      <c r="TTL31" s="38"/>
      <c r="TTO31" s="38"/>
      <c r="TTP31" s="40"/>
      <c r="TTQ31" s="41"/>
      <c r="TTR31" s="100"/>
      <c r="TTS31" s="41"/>
      <c r="TUA31" s="43"/>
      <c r="TUD31" s="15"/>
      <c r="TUE31" s="15"/>
      <c r="TUF31" s="38"/>
      <c r="TUG31" s="38"/>
      <c r="TUJ31" s="38"/>
      <c r="TUK31" s="40"/>
      <c r="TUL31" s="41"/>
      <c r="TUM31" s="100"/>
      <c r="TUN31" s="41"/>
      <c r="TUV31" s="43"/>
      <c r="TUY31" s="15"/>
      <c r="TUZ31" s="15"/>
      <c r="TVA31" s="38"/>
      <c r="TVB31" s="38"/>
      <c r="TVE31" s="38"/>
      <c r="TVF31" s="40"/>
      <c r="TVG31" s="41"/>
      <c r="TVH31" s="100"/>
      <c r="TVI31" s="41"/>
      <c r="TVQ31" s="43"/>
      <c r="TVT31" s="15"/>
      <c r="TVU31" s="15"/>
      <c r="TVV31" s="38"/>
      <c r="TVW31" s="38"/>
      <c r="TVZ31" s="38"/>
      <c r="TWA31" s="40"/>
      <c r="TWB31" s="41"/>
      <c r="TWC31" s="100"/>
      <c r="TWD31" s="41"/>
      <c r="TWL31" s="43"/>
      <c r="TWO31" s="15"/>
      <c r="TWP31" s="15"/>
      <c r="TWQ31" s="38"/>
      <c r="TWR31" s="38"/>
      <c r="TWU31" s="38"/>
      <c r="TWV31" s="40"/>
      <c r="TWW31" s="41"/>
      <c r="TWX31" s="100"/>
      <c r="TWY31" s="41"/>
      <c r="TXG31" s="43"/>
      <c r="TXJ31" s="15"/>
      <c r="TXK31" s="15"/>
      <c r="TXL31" s="38"/>
      <c r="TXM31" s="38"/>
      <c r="TXP31" s="38"/>
      <c r="TXQ31" s="40"/>
      <c r="TXR31" s="41"/>
      <c r="TXS31" s="100"/>
      <c r="TXT31" s="41"/>
      <c r="TYB31" s="43"/>
      <c r="TYE31" s="15"/>
      <c r="TYF31" s="15"/>
      <c r="TYG31" s="38"/>
      <c r="TYH31" s="38"/>
      <c r="TYK31" s="38"/>
      <c r="TYL31" s="40"/>
      <c r="TYM31" s="41"/>
      <c r="TYN31" s="100"/>
      <c r="TYO31" s="41"/>
      <c r="TYW31" s="43"/>
      <c r="TYZ31" s="15"/>
      <c r="TZA31" s="15"/>
      <c r="TZB31" s="38"/>
      <c r="TZC31" s="38"/>
      <c r="TZF31" s="38"/>
      <c r="TZG31" s="40"/>
      <c r="TZH31" s="41"/>
      <c r="TZI31" s="100"/>
      <c r="TZJ31" s="41"/>
      <c r="TZR31" s="43"/>
      <c r="TZU31" s="15"/>
      <c r="TZV31" s="15"/>
      <c r="TZW31" s="38"/>
      <c r="TZX31" s="38"/>
      <c r="UAA31" s="38"/>
      <c r="UAB31" s="40"/>
      <c r="UAC31" s="41"/>
      <c r="UAD31" s="100"/>
      <c r="UAE31" s="41"/>
      <c r="UAM31" s="43"/>
      <c r="UAP31" s="15"/>
      <c r="UAQ31" s="15"/>
      <c r="UAR31" s="38"/>
      <c r="UAS31" s="38"/>
      <c r="UAV31" s="38"/>
      <c r="UAW31" s="40"/>
      <c r="UAX31" s="41"/>
      <c r="UAY31" s="100"/>
      <c r="UAZ31" s="41"/>
      <c r="UBH31" s="43"/>
      <c r="UBK31" s="15"/>
      <c r="UBL31" s="15"/>
      <c r="UBM31" s="38"/>
      <c r="UBN31" s="38"/>
      <c r="UBQ31" s="38"/>
      <c r="UBR31" s="40"/>
      <c r="UBS31" s="41"/>
      <c r="UBT31" s="100"/>
      <c r="UBU31" s="41"/>
      <c r="UCC31" s="43"/>
      <c r="UCF31" s="15"/>
      <c r="UCG31" s="15"/>
      <c r="UCH31" s="38"/>
      <c r="UCI31" s="38"/>
      <c r="UCL31" s="38"/>
      <c r="UCM31" s="40"/>
      <c r="UCN31" s="41"/>
      <c r="UCO31" s="100"/>
      <c r="UCP31" s="41"/>
      <c r="UCX31" s="43"/>
      <c r="UDA31" s="15"/>
      <c r="UDB31" s="15"/>
      <c r="UDC31" s="38"/>
      <c r="UDD31" s="38"/>
      <c r="UDG31" s="38"/>
      <c r="UDH31" s="40"/>
      <c r="UDI31" s="41"/>
      <c r="UDJ31" s="100"/>
      <c r="UDK31" s="41"/>
      <c r="UDS31" s="43"/>
      <c r="UDV31" s="15"/>
      <c r="UDW31" s="15"/>
      <c r="UDX31" s="38"/>
      <c r="UDY31" s="38"/>
      <c r="UEB31" s="38"/>
      <c r="UEC31" s="40"/>
      <c r="UED31" s="41"/>
      <c r="UEE31" s="100"/>
      <c r="UEF31" s="41"/>
      <c r="UEN31" s="43"/>
      <c r="UEQ31" s="15"/>
      <c r="UER31" s="15"/>
      <c r="UES31" s="38"/>
      <c r="UET31" s="38"/>
      <c r="UEW31" s="38"/>
      <c r="UEX31" s="40"/>
      <c r="UEY31" s="41"/>
      <c r="UEZ31" s="100"/>
      <c r="UFA31" s="41"/>
      <c r="UFI31" s="43"/>
      <c r="UFL31" s="15"/>
      <c r="UFM31" s="15"/>
      <c r="UFN31" s="38"/>
      <c r="UFO31" s="38"/>
      <c r="UFR31" s="38"/>
      <c r="UFS31" s="40"/>
      <c r="UFT31" s="41"/>
      <c r="UFU31" s="100"/>
      <c r="UFV31" s="41"/>
      <c r="UGD31" s="43"/>
      <c r="UGG31" s="15"/>
      <c r="UGH31" s="15"/>
      <c r="UGI31" s="38"/>
      <c r="UGJ31" s="38"/>
      <c r="UGM31" s="38"/>
      <c r="UGN31" s="40"/>
      <c r="UGO31" s="41"/>
      <c r="UGP31" s="100"/>
      <c r="UGQ31" s="41"/>
      <c r="UGY31" s="43"/>
      <c r="UHB31" s="15"/>
      <c r="UHC31" s="15"/>
      <c r="UHD31" s="38"/>
      <c r="UHE31" s="38"/>
      <c r="UHH31" s="38"/>
      <c r="UHI31" s="40"/>
      <c r="UHJ31" s="41"/>
      <c r="UHK31" s="100"/>
      <c r="UHL31" s="41"/>
      <c r="UHT31" s="43"/>
      <c r="UHW31" s="15"/>
      <c r="UHX31" s="15"/>
      <c r="UHY31" s="38"/>
      <c r="UHZ31" s="38"/>
      <c r="UIC31" s="38"/>
      <c r="UID31" s="40"/>
      <c r="UIE31" s="41"/>
      <c r="UIF31" s="100"/>
      <c r="UIG31" s="41"/>
      <c r="UIO31" s="43"/>
      <c r="UIR31" s="15"/>
      <c r="UIS31" s="15"/>
      <c r="UIT31" s="38"/>
      <c r="UIU31" s="38"/>
      <c r="UIX31" s="38"/>
      <c r="UIY31" s="40"/>
      <c r="UIZ31" s="41"/>
      <c r="UJA31" s="100"/>
      <c r="UJB31" s="41"/>
      <c r="UJJ31" s="43"/>
      <c r="UJM31" s="15"/>
      <c r="UJN31" s="15"/>
      <c r="UJO31" s="38"/>
      <c r="UJP31" s="38"/>
      <c r="UJS31" s="38"/>
      <c r="UJT31" s="40"/>
      <c r="UJU31" s="41"/>
      <c r="UJV31" s="100"/>
      <c r="UJW31" s="41"/>
      <c r="UKE31" s="43"/>
      <c r="UKH31" s="15"/>
      <c r="UKI31" s="15"/>
      <c r="UKJ31" s="38"/>
      <c r="UKK31" s="38"/>
      <c r="UKN31" s="38"/>
      <c r="UKO31" s="40"/>
      <c r="UKP31" s="41"/>
      <c r="UKQ31" s="100"/>
      <c r="UKR31" s="41"/>
      <c r="UKZ31" s="43"/>
      <c r="ULC31" s="15"/>
      <c r="ULD31" s="15"/>
      <c r="ULE31" s="38"/>
      <c r="ULF31" s="38"/>
      <c r="ULI31" s="38"/>
      <c r="ULJ31" s="40"/>
      <c r="ULK31" s="41"/>
      <c r="ULL31" s="100"/>
      <c r="ULM31" s="41"/>
      <c r="ULU31" s="43"/>
      <c r="ULX31" s="15"/>
      <c r="ULY31" s="15"/>
      <c r="ULZ31" s="38"/>
      <c r="UMA31" s="38"/>
      <c r="UMD31" s="38"/>
      <c r="UME31" s="40"/>
      <c r="UMF31" s="41"/>
      <c r="UMG31" s="100"/>
      <c r="UMH31" s="41"/>
      <c r="UMP31" s="43"/>
      <c r="UMS31" s="15"/>
      <c r="UMT31" s="15"/>
      <c r="UMU31" s="38"/>
      <c r="UMV31" s="38"/>
      <c r="UMY31" s="38"/>
      <c r="UMZ31" s="40"/>
      <c r="UNA31" s="41"/>
      <c r="UNB31" s="100"/>
      <c r="UNC31" s="41"/>
      <c r="UNK31" s="43"/>
      <c r="UNN31" s="15"/>
      <c r="UNO31" s="15"/>
      <c r="UNP31" s="38"/>
      <c r="UNQ31" s="38"/>
      <c r="UNT31" s="38"/>
      <c r="UNU31" s="40"/>
      <c r="UNV31" s="41"/>
      <c r="UNW31" s="100"/>
      <c r="UNX31" s="41"/>
      <c r="UOF31" s="43"/>
      <c r="UOI31" s="15"/>
      <c r="UOJ31" s="15"/>
      <c r="UOK31" s="38"/>
      <c r="UOL31" s="38"/>
      <c r="UOO31" s="38"/>
      <c r="UOP31" s="40"/>
      <c r="UOQ31" s="41"/>
      <c r="UOR31" s="100"/>
      <c r="UOS31" s="41"/>
      <c r="UPA31" s="43"/>
      <c r="UPD31" s="15"/>
      <c r="UPE31" s="15"/>
      <c r="UPF31" s="38"/>
      <c r="UPG31" s="38"/>
      <c r="UPJ31" s="38"/>
      <c r="UPK31" s="40"/>
      <c r="UPL31" s="41"/>
      <c r="UPM31" s="100"/>
      <c r="UPN31" s="41"/>
      <c r="UPV31" s="43"/>
      <c r="UPY31" s="15"/>
      <c r="UPZ31" s="15"/>
      <c r="UQA31" s="38"/>
      <c r="UQB31" s="38"/>
      <c r="UQE31" s="38"/>
      <c r="UQF31" s="40"/>
      <c r="UQG31" s="41"/>
      <c r="UQH31" s="100"/>
      <c r="UQI31" s="41"/>
      <c r="UQQ31" s="43"/>
      <c r="UQT31" s="15"/>
      <c r="UQU31" s="15"/>
      <c r="UQV31" s="38"/>
      <c r="UQW31" s="38"/>
      <c r="UQZ31" s="38"/>
      <c r="URA31" s="40"/>
      <c r="URB31" s="41"/>
      <c r="URC31" s="100"/>
      <c r="URD31" s="41"/>
      <c r="URL31" s="43"/>
      <c r="URO31" s="15"/>
      <c r="URP31" s="15"/>
      <c r="URQ31" s="38"/>
      <c r="URR31" s="38"/>
      <c r="URU31" s="38"/>
      <c r="URV31" s="40"/>
      <c r="URW31" s="41"/>
      <c r="URX31" s="100"/>
      <c r="URY31" s="41"/>
      <c r="USG31" s="43"/>
      <c r="USJ31" s="15"/>
      <c r="USK31" s="15"/>
      <c r="USL31" s="38"/>
      <c r="USM31" s="38"/>
      <c r="USP31" s="38"/>
      <c r="USQ31" s="40"/>
      <c r="USR31" s="41"/>
      <c r="USS31" s="100"/>
      <c r="UST31" s="41"/>
      <c r="UTB31" s="43"/>
      <c r="UTE31" s="15"/>
      <c r="UTF31" s="15"/>
      <c r="UTG31" s="38"/>
      <c r="UTH31" s="38"/>
      <c r="UTK31" s="38"/>
      <c r="UTL31" s="40"/>
      <c r="UTM31" s="41"/>
      <c r="UTN31" s="100"/>
      <c r="UTO31" s="41"/>
      <c r="UTW31" s="43"/>
      <c r="UTZ31" s="15"/>
      <c r="UUA31" s="15"/>
      <c r="UUB31" s="38"/>
      <c r="UUC31" s="38"/>
      <c r="UUF31" s="38"/>
      <c r="UUG31" s="40"/>
      <c r="UUH31" s="41"/>
      <c r="UUI31" s="100"/>
      <c r="UUJ31" s="41"/>
      <c r="UUR31" s="43"/>
      <c r="UUU31" s="15"/>
      <c r="UUV31" s="15"/>
      <c r="UUW31" s="38"/>
      <c r="UUX31" s="38"/>
      <c r="UVA31" s="38"/>
      <c r="UVB31" s="40"/>
      <c r="UVC31" s="41"/>
      <c r="UVD31" s="100"/>
      <c r="UVE31" s="41"/>
      <c r="UVM31" s="43"/>
      <c r="UVP31" s="15"/>
      <c r="UVQ31" s="15"/>
      <c r="UVR31" s="38"/>
      <c r="UVS31" s="38"/>
      <c r="UVV31" s="38"/>
      <c r="UVW31" s="40"/>
      <c r="UVX31" s="41"/>
      <c r="UVY31" s="100"/>
      <c r="UVZ31" s="41"/>
      <c r="UWH31" s="43"/>
      <c r="UWK31" s="15"/>
      <c r="UWL31" s="15"/>
      <c r="UWM31" s="38"/>
      <c r="UWN31" s="38"/>
      <c r="UWQ31" s="38"/>
      <c r="UWR31" s="40"/>
      <c r="UWS31" s="41"/>
      <c r="UWT31" s="100"/>
      <c r="UWU31" s="41"/>
      <c r="UXC31" s="43"/>
      <c r="UXF31" s="15"/>
      <c r="UXG31" s="15"/>
      <c r="UXH31" s="38"/>
      <c r="UXI31" s="38"/>
      <c r="UXL31" s="38"/>
      <c r="UXM31" s="40"/>
      <c r="UXN31" s="41"/>
      <c r="UXO31" s="100"/>
      <c r="UXP31" s="41"/>
      <c r="UXX31" s="43"/>
      <c r="UYA31" s="15"/>
      <c r="UYB31" s="15"/>
      <c r="UYC31" s="38"/>
      <c r="UYD31" s="38"/>
      <c r="UYG31" s="38"/>
      <c r="UYH31" s="40"/>
      <c r="UYI31" s="41"/>
      <c r="UYJ31" s="100"/>
      <c r="UYK31" s="41"/>
      <c r="UYS31" s="43"/>
      <c r="UYV31" s="15"/>
      <c r="UYW31" s="15"/>
      <c r="UYX31" s="38"/>
      <c r="UYY31" s="38"/>
      <c r="UZB31" s="38"/>
      <c r="UZC31" s="40"/>
      <c r="UZD31" s="41"/>
      <c r="UZE31" s="100"/>
      <c r="UZF31" s="41"/>
      <c r="UZN31" s="43"/>
      <c r="UZQ31" s="15"/>
      <c r="UZR31" s="15"/>
      <c r="UZS31" s="38"/>
      <c r="UZT31" s="38"/>
      <c r="UZW31" s="38"/>
      <c r="UZX31" s="40"/>
      <c r="UZY31" s="41"/>
      <c r="UZZ31" s="100"/>
      <c r="VAA31" s="41"/>
      <c r="VAI31" s="43"/>
      <c r="VAL31" s="15"/>
      <c r="VAM31" s="15"/>
      <c r="VAN31" s="38"/>
      <c r="VAO31" s="38"/>
      <c r="VAR31" s="38"/>
      <c r="VAS31" s="40"/>
      <c r="VAT31" s="41"/>
      <c r="VAU31" s="100"/>
      <c r="VAV31" s="41"/>
      <c r="VBD31" s="43"/>
      <c r="VBG31" s="15"/>
      <c r="VBH31" s="15"/>
      <c r="VBI31" s="38"/>
      <c r="VBJ31" s="38"/>
      <c r="VBM31" s="38"/>
      <c r="VBN31" s="40"/>
      <c r="VBO31" s="41"/>
      <c r="VBP31" s="100"/>
      <c r="VBQ31" s="41"/>
      <c r="VBY31" s="43"/>
      <c r="VCB31" s="15"/>
      <c r="VCC31" s="15"/>
      <c r="VCD31" s="38"/>
      <c r="VCE31" s="38"/>
      <c r="VCH31" s="38"/>
      <c r="VCI31" s="40"/>
      <c r="VCJ31" s="41"/>
      <c r="VCK31" s="100"/>
      <c r="VCL31" s="41"/>
      <c r="VCT31" s="43"/>
      <c r="VCW31" s="15"/>
      <c r="VCX31" s="15"/>
      <c r="VCY31" s="38"/>
      <c r="VCZ31" s="38"/>
      <c r="VDC31" s="38"/>
      <c r="VDD31" s="40"/>
      <c r="VDE31" s="41"/>
      <c r="VDF31" s="100"/>
      <c r="VDG31" s="41"/>
      <c r="VDO31" s="43"/>
      <c r="VDR31" s="15"/>
      <c r="VDS31" s="15"/>
      <c r="VDT31" s="38"/>
      <c r="VDU31" s="38"/>
      <c r="VDX31" s="38"/>
      <c r="VDY31" s="40"/>
      <c r="VDZ31" s="41"/>
      <c r="VEA31" s="100"/>
      <c r="VEB31" s="41"/>
      <c r="VEJ31" s="43"/>
      <c r="VEM31" s="15"/>
      <c r="VEN31" s="15"/>
      <c r="VEO31" s="38"/>
      <c r="VEP31" s="38"/>
      <c r="VES31" s="38"/>
      <c r="VET31" s="40"/>
      <c r="VEU31" s="41"/>
      <c r="VEV31" s="100"/>
      <c r="VEW31" s="41"/>
      <c r="VFE31" s="43"/>
      <c r="VFH31" s="15"/>
      <c r="VFI31" s="15"/>
      <c r="VFJ31" s="38"/>
      <c r="VFK31" s="38"/>
      <c r="VFN31" s="38"/>
      <c r="VFO31" s="40"/>
      <c r="VFP31" s="41"/>
      <c r="VFQ31" s="100"/>
      <c r="VFR31" s="41"/>
      <c r="VFZ31" s="43"/>
      <c r="VGC31" s="15"/>
      <c r="VGD31" s="15"/>
      <c r="VGE31" s="38"/>
      <c r="VGF31" s="38"/>
      <c r="VGI31" s="38"/>
      <c r="VGJ31" s="40"/>
      <c r="VGK31" s="41"/>
      <c r="VGL31" s="100"/>
      <c r="VGM31" s="41"/>
      <c r="VGU31" s="43"/>
      <c r="VGX31" s="15"/>
      <c r="VGY31" s="15"/>
      <c r="VGZ31" s="38"/>
      <c r="VHA31" s="38"/>
      <c r="VHD31" s="38"/>
      <c r="VHE31" s="40"/>
      <c r="VHF31" s="41"/>
      <c r="VHG31" s="100"/>
      <c r="VHH31" s="41"/>
      <c r="VHP31" s="43"/>
      <c r="VHS31" s="15"/>
      <c r="VHT31" s="15"/>
      <c r="VHU31" s="38"/>
      <c r="VHV31" s="38"/>
      <c r="VHY31" s="38"/>
      <c r="VHZ31" s="40"/>
      <c r="VIA31" s="41"/>
      <c r="VIB31" s="100"/>
      <c r="VIC31" s="41"/>
      <c r="VIK31" s="43"/>
      <c r="VIN31" s="15"/>
      <c r="VIO31" s="15"/>
      <c r="VIP31" s="38"/>
      <c r="VIQ31" s="38"/>
      <c r="VIT31" s="38"/>
      <c r="VIU31" s="40"/>
      <c r="VIV31" s="41"/>
      <c r="VIW31" s="100"/>
      <c r="VIX31" s="41"/>
      <c r="VJF31" s="43"/>
      <c r="VJI31" s="15"/>
      <c r="VJJ31" s="15"/>
      <c r="VJK31" s="38"/>
      <c r="VJL31" s="38"/>
      <c r="VJO31" s="38"/>
      <c r="VJP31" s="40"/>
      <c r="VJQ31" s="41"/>
      <c r="VJR31" s="100"/>
      <c r="VJS31" s="41"/>
      <c r="VKA31" s="43"/>
      <c r="VKD31" s="15"/>
      <c r="VKE31" s="15"/>
      <c r="VKF31" s="38"/>
      <c r="VKG31" s="38"/>
      <c r="VKJ31" s="38"/>
      <c r="VKK31" s="40"/>
      <c r="VKL31" s="41"/>
      <c r="VKM31" s="100"/>
      <c r="VKN31" s="41"/>
      <c r="VKV31" s="43"/>
      <c r="VKY31" s="15"/>
      <c r="VKZ31" s="15"/>
      <c r="VLA31" s="38"/>
      <c r="VLB31" s="38"/>
      <c r="VLE31" s="38"/>
      <c r="VLF31" s="40"/>
      <c r="VLG31" s="41"/>
      <c r="VLH31" s="100"/>
      <c r="VLI31" s="41"/>
      <c r="VLQ31" s="43"/>
      <c r="VLT31" s="15"/>
      <c r="VLU31" s="15"/>
      <c r="VLV31" s="38"/>
      <c r="VLW31" s="38"/>
      <c r="VLZ31" s="38"/>
      <c r="VMA31" s="40"/>
      <c r="VMB31" s="41"/>
      <c r="VMC31" s="100"/>
      <c r="VMD31" s="41"/>
      <c r="VML31" s="43"/>
      <c r="VMO31" s="15"/>
      <c r="VMP31" s="15"/>
      <c r="VMQ31" s="38"/>
      <c r="VMR31" s="38"/>
      <c r="VMU31" s="38"/>
      <c r="VMV31" s="40"/>
      <c r="VMW31" s="41"/>
      <c r="VMX31" s="100"/>
      <c r="VMY31" s="41"/>
      <c r="VNG31" s="43"/>
      <c r="VNJ31" s="15"/>
      <c r="VNK31" s="15"/>
      <c r="VNL31" s="38"/>
      <c r="VNM31" s="38"/>
      <c r="VNP31" s="38"/>
      <c r="VNQ31" s="40"/>
      <c r="VNR31" s="41"/>
      <c r="VNS31" s="100"/>
      <c r="VNT31" s="41"/>
      <c r="VOB31" s="43"/>
      <c r="VOE31" s="15"/>
      <c r="VOF31" s="15"/>
      <c r="VOG31" s="38"/>
      <c r="VOH31" s="38"/>
      <c r="VOK31" s="38"/>
      <c r="VOL31" s="40"/>
      <c r="VOM31" s="41"/>
      <c r="VON31" s="100"/>
      <c r="VOO31" s="41"/>
      <c r="VOW31" s="43"/>
      <c r="VOZ31" s="15"/>
      <c r="VPA31" s="15"/>
      <c r="VPB31" s="38"/>
      <c r="VPC31" s="38"/>
      <c r="VPF31" s="38"/>
      <c r="VPG31" s="40"/>
      <c r="VPH31" s="41"/>
      <c r="VPI31" s="100"/>
      <c r="VPJ31" s="41"/>
      <c r="VPR31" s="43"/>
      <c r="VPU31" s="15"/>
      <c r="VPV31" s="15"/>
      <c r="VPW31" s="38"/>
      <c r="VPX31" s="38"/>
      <c r="VQA31" s="38"/>
      <c r="VQB31" s="40"/>
      <c r="VQC31" s="41"/>
      <c r="VQD31" s="100"/>
      <c r="VQE31" s="41"/>
      <c r="VQM31" s="43"/>
      <c r="VQP31" s="15"/>
      <c r="VQQ31" s="15"/>
      <c r="VQR31" s="38"/>
      <c r="VQS31" s="38"/>
      <c r="VQV31" s="38"/>
      <c r="VQW31" s="40"/>
      <c r="VQX31" s="41"/>
      <c r="VQY31" s="100"/>
      <c r="VQZ31" s="41"/>
      <c r="VRH31" s="43"/>
      <c r="VRK31" s="15"/>
      <c r="VRL31" s="15"/>
      <c r="VRM31" s="38"/>
      <c r="VRN31" s="38"/>
      <c r="VRQ31" s="38"/>
      <c r="VRR31" s="40"/>
      <c r="VRS31" s="41"/>
      <c r="VRT31" s="100"/>
      <c r="VRU31" s="41"/>
      <c r="VSC31" s="43"/>
      <c r="VSF31" s="15"/>
      <c r="VSG31" s="15"/>
      <c r="VSH31" s="38"/>
      <c r="VSI31" s="38"/>
      <c r="VSL31" s="38"/>
      <c r="VSM31" s="40"/>
      <c r="VSN31" s="41"/>
      <c r="VSO31" s="100"/>
      <c r="VSP31" s="41"/>
      <c r="VSX31" s="43"/>
      <c r="VTA31" s="15"/>
      <c r="VTB31" s="15"/>
      <c r="VTC31" s="38"/>
      <c r="VTD31" s="38"/>
      <c r="VTG31" s="38"/>
      <c r="VTH31" s="40"/>
      <c r="VTI31" s="41"/>
      <c r="VTJ31" s="100"/>
      <c r="VTK31" s="41"/>
      <c r="VTS31" s="43"/>
      <c r="VTV31" s="15"/>
      <c r="VTW31" s="15"/>
      <c r="VTX31" s="38"/>
      <c r="VTY31" s="38"/>
      <c r="VUB31" s="38"/>
      <c r="VUC31" s="40"/>
      <c r="VUD31" s="41"/>
      <c r="VUE31" s="100"/>
      <c r="VUF31" s="41"/>
      <c r="VUN31" s="43"/>
      <c r="VUQ31" s="15"/>
      <c r="VUR31" s="15"/>
      <c r="VUS31" s="38"/>
      <c r="VUT31" s="38"/>
      <c r="VUW31" s="38"/>
      <c r="VUX31" s="40"/>
      <c r="VUY31" s="41"/>
      <c r="VUZ31" s="100"/>
      <c r="VVA31" s="41"/>
      <c r="VVI31" s="43"/>
      <c r="VVL31" s="15"/>
      <c r="VVM31" s="15"/>
      <c r="VVN31" s="38"/>
      <c r="VVO31" s="38"/>
      <c r="VVR31" s="38"/>
      <c r="VVS31" s="40"/>
      <c r="VVT31" s="41"/>
      <c r="VVU31" s="100"/>
      <c r="VVV31" s="41"/>
      <c r="VWD31" s="43"/>
      <c r="VWG31" s="15"/>
      <c r="VWH31" s="15"/>
      <c r="VWI31" s="38"/>
      <c r="VWJ31" s="38"/>
      <c r="VWM31" s="38"/>
      <c r="VWN31" s="40"/>
      <c r="VWO31" s="41"/>
      <c r="VWP31" s="100"/>
      <c r="VWQ31" s="41"/>
      <c r="VWY31" s="43"/>
      <c r="VXB31" s="15"/>
      <c r="VXC31" s="15"/>
      <c r="VXD31" s="38"/>
      <c r="VXE31" s="38"/>
      <c r="VXH31" s="38"/>
      <c r="VXI31" s="40"/>
      <c r="VXJ31" s="41"/>
      <c r="VXK31" s="100"/>
      <c r="VXL31" s="41"/>
      <c r="VXT31" s="43"/>
      <c r="VXW31" s="15"/>
      <c r="VXX31" s="15"/>
      <c r="VXY31" s="38"/>
      <c r="VXZ31" s="38"/>
      <c r="VYC31" s="38"/>
      <c r="VYD31" s="40"/>
      <c r="VYE31" s="41"/>
      <c r="VYF31" s="100"/>
      <c r="VYG31" s="41"/>
      <c r="VYO31" s="43"/>
      <c r="VYR31" s="15"/>
      <c r="VYS31" s="15"/>
      <c r="VYT31" s="38"/>
      <c r="VYU31" s="38"/>
      <c r="VYX31" s="38"/>
      <c r="VYY31" s="40"/>
      <c r="VYZ31" s="41"/>
      <c r="VZA31" s="100"/>
      <c r="VZB31" s="41"/>
      <c r="VZJ31" s="43"/>
      <c r="VZM31" s="15"/>
      <c r="VZN31" s="15"/>
      <c r="VZO31" s="38"/>
      <c r="VZP31" s="38"/>
      <c r="VZS31" s="38"/>
      <c r="VZT31" s="40"/>
      <c r="VZU31" s="41"/>
      <c r="VZV31" s="100"/>
      <c r="VZW31" s="41"/>
      <c r="WAE31" s="43"/>
      <c r="WAH31" s="15"/>
      <c r="WAI31" s="15"/>
      <c r="WAJ31" s="38"/>
      <c r="WAK31" s="38"/>
      <c r="WAN31" s="38"/>
      <c r="WAO31" s="40"/>
      <c r="WAP31" s="41"/>
      <c r="WAQ31" s="100"/>
      <c r="WAR31" s="41"/>
      <c r="WAZ31" s="43"/>
      <c r="WBC31" s="15"/>
      <c r="WBD31" s="15"/>
      <c r="WBE31" s="38"/>
      <c r="WBF31" s="38"/>
      <c r="WBI31" s="38"/>
      <c r="WBJ31" s="40"/>
      <c r="WBK31" s="41"/>
      <c r="WBL31" s="100"/>
      <c r="WBM31" s="41"/>
      <c r="WBU31" s="43"/>
      <c r="WBX31" s="15"/>
      <c r="WBY31" s="15"/>
      <c r="WBZ31" s="38"/>
      <c r="WCA31" s="38"/>
      <c r="WCD31" s="38"/>
      <c r="WCE31" s="40"/>
      <c r="WCF31" s="41"/>
      <c r="WCG31" s="100"/>
      <c r="WCH31" s="41"/>
      <c r="WCP31" s="43"/>
      <c r="WCS31" s="15"/>
      <c r="WCT31" s="15"/>
      <c r="WCU31" s="38"/>
      <c r="WCV31" s="38"/>
      <c r="WCY31" s="38"/>
      <c r="WCZ31" s="40"/>
      <c r="WDA31" s="41"/>
      <c r="WDB31" s="100"/>
      <c r="WDC31" s="41"/>
      <c r="WDK31" s="43"/>
      <c r="WDN31" s="15"/>
      <c r="WDO31" s="15"/>
      <c r="WDP31" s="38"/>
      <c r="WDQ31" s="38"/>
      <c r="WDT31" s="38"/>
      <c r="WDU31" s="40"/>
      <c r="WDV31" s="41"/>
      <c r="WDW31" s="100"/>
      <c r="WDX31" s="41"/>
      <c r="WEF31" s="43"/>
      <c r="WEI31" s="15"/>
      <c r="WEJ31" s="15"/>
      <c r="WEK31" s="38"/>
      <c r="WEL31" s="38"/>
      <c r="WEO31" s="38"/>
      <c r="WEP31" s="40"/>
      <c r="WEQ31" s="41"/>
      <c r="WER31" s="100"/>
      <c r="WES31" s="41"/>
      <c r="WFA31" s="43"/>
      <c r="WFD31" s="15"/>
      <c r="WFE31" s="15"/>
      <c r="WFF31" s="38"/>
      <c r="WFG31" s="38"/>
      <c r="WFJ31" s="38"/>
      <c r="WFK31" s="40"/>
      <c r="WFL31" s="41"/>
      <c r="WFM31" s="100"/>
      <c r="WFN31" s="41"/>
      <c r="WFV31" s="43"/>
      <c r="WFY31" s="15"/>
      <c r="WFZ31" s="15"/>
      <c r="WGA31" s="38"/>
      <c r="WGB31" s="38"/>
      <c r="WGE31" s="38"/>
      <c r="WGF31" s="40"/>
      <c r="WGG31" s="41"/>
      <c r="WGH31" s="100"/>
      <c r="WGI31" s="41"/>
      <c r="WGQ31" s="43"/>
      <c r="WGT31" s="15"/>
      <c r="WGU31" s="15"/>
      <c r="WGV31" s="38"/>
      <c r="WGW31" s="38"/>
      <c r="WGZ31" s="38"/>
      <c r="WHA31" s="40"/>
      <c r="WHB31" s="41"/>
      <c r="WHC31" s="100"/>
      <c r="WHD31" s="41"/>
      <c r="WHL31" s="43"/>
      <c r="WHO31" s="15"/>
      <c r="WHP31" s="15"/>
      <c r="WHQ31" s="38"/>
      <c r="WHR31" s="38"/>
      <c r="WHU31" s="38"/>
      <c r="WHV31" s="40"/>
      <c r="WHW31" s="41"/>
      <c r="WHX31" s="100"/>
      <c r="WHY31" s="41"/>
      <c r="WIG31" s="43"/>
      <c r="WIJ31" s="15"/>
      <c r="WIK31" s="15"/>
      <c r="WIL31" s="38"/>
      <c r="WIM31" s="38"/>
      <c r="WIP31" s="38"/>
      <c r="WIQ31" s="40"/>
      <c r="WIR31" s="41"/>
      <c r="WIS31" s="100"/>
      <c r="WIT31" s="41"/>
      <c r="WJB31" s="43"/>
      <c r="WJE31" s="15"/>
      <c r="WJF31" s="15"/>
      <c r="WJG31" s="38"/>
      <c r="WJH31" s="38"/>
      <c r="WJK31" s="38"/>
      <c r="WJL31" s="40"/>
      <c r="WJM31" s="41"/>
      <c r="WJN31" s="100"/>
      <c r="WJO31" s="41"/>
      <c r="WJW31" s="43"/>
      <c r="WJZ31" s="15"/>
      <c r="WKA31" s="15"/>
      <c r="WKB31" s="38"/>
      <c r="WKC31" s="38"/>
      <c r="WKF31" s="38"/>
      <c r="WKG31" s="40"/>
      <c r="WKH31" s="41"/>
      <c r="WKI31" s="100"/>
      <c r="WKJ31" s="41"/>
      <c r="WKR31" s="43"/>
      <c r="WKU31" s="15"/>
      <c r="WKV31" s="15"/>
      <c r="WKW31" s="38"/>
      <c r="WKX31" s="38"/>
      <c r="WLA31" s="38"/>
      <c r="WLB31" s="40"/>
      <c r="WLC31" s="41"/>
      <c r="WLD31" s="100"/>
      <c r="WLE31" s="41"/>
      <c r="WLM31" s="43"/>
      <c r="WLP31" s="15"/>
      <c r="WLQ31" s="15"/>
      <c r="WLR31" s="38"/>
      <c r="WLS31" s="38"/>
      <c r="WLV31" s="38"/>
      <c r="WLW31" s="40"/>
      <c r="WLX31" s="41"/>
      <c r="WLY31" s="100"/>
      <c r="WLZ31" s="41"/>
      <c r="WMH31" s="43"/>
      <c r="WMK31" s="15"/>
      <c r="WML31" s="15"/>
      <c r="WMM31" s="38"/>
      <c r="WMN31" s="38"/>
      <c r="WMQ31" s="38"/>
      <c r="WMR31" s="40"/>
      <c r="WMS31" s="41"/>
      <c r="WMT31" s="100"/>
      <c r="WMU31" s="41"/>
      <c r="WNC31" s="43"/>
      <c r="WNF31" s="15"/>
      <c r="WNG31" s="15"/>
      <c r="WNH31" s="38"/>
      <c r="WNI31" s="38"/>
      <c r="WNL31" s="38"/>
      <c r="WNM31" s="40"/>
      <c r="WNN31" s="41"/>
      <c r="WNO31" s="100"/>
      <c r="WNP31" s="41"/>
      <c r="WNX31" s="43"/>
      <c r="WOA31" s="15"/>
      <c r="WOB31" s="15"/>
      <c r="WOC31" s="38"/>
      <c r="WOD31" s="38"/>
      <c r="WOG31" s="38"/>
      <c r="WOH31" s="40"/>
      <c r="WOI31" s="41"/>
      <c r="WOJ31" s="100"/>
      <c r="WOK31" s="41"/>
      <c r="WOS31" s="43"/>
      <c r="WOV31" s="15"/>
      <c r="WOW31" s="15"/>
      <c r="WOX31" s="38"/>
      <c r="WOY31" s="38"/>
      <c r="WPB31" s="38"/>
      <c r="WPC31" s="40"/>
      <c r="WPD31" s="41"/>
      <c r="WPE31" s="100"/>
      <c r="WPF31" s="41"/>
      <c r="WPN31" s="43"/>
      <c r="WPQ31" s="15"/>
      <c r="WPR31" s="15"/>
      <c r="WPS31" s="38"/>
      <c r="WPT31" s="38"/>
      <c r="WPW31" s="38"/>
      <c r="WPX31" s="40"/>
      <c r="WPY31" s="41"/>
      <c r="WPZ31" s="100"/>
      <c r="WQA31" s="41"/>
      <c r="WQI31" s="43"/>
      <c r="WQL31" s="15"/>
      <c r="WQM31" s="15"/>
      <c r="WQN31" s="38"/>
      <c r="WQO31" s="38"/>
      <c r="WQR31" s="38"/>
      <c r="WQS31" s="40"/>
      <c r="WQT31" s="41"/>
      <c r="WQU31" s="100"/>
      <c r="WQV31" s="41"/>
      <c r="WRD31" s="43"/>
      <c r="WRG31" s="15"/>
      <c r="WRH31" s="15"/>
      <c r="WRI31" s="38"/>
      <c r="WRJ31" s="38"/>
      <c r="WRM31" s="38"/>
      <c r="WRN31" s="40"/>
      <c r="WRO31" s="41"/>
      <c r="WRP31" s="100"/>
      <c r="WRQ31" s="41"/>
      <c r="WRY31" s="43"/>
      <c r="WSB31" s="15"/>
      <c r="WSC31" s="15"/>
      <c r="WSD31" s="38"/>
      <c r="WSE31" s="38"/>
      <c r="WSH31" s="38"/>
      <c r="WSI31" s="40"/>
      <c r="WSJ31" s="41"/>
      <c r="WSK31" s="100"/>
      <c r="WSL31" s="41"/>
      <c r="WST31" s="43"/>
      <c r="WSW31" s="15"/>
      <c r="WSX31" s="15"/>
      <c r="WSY31" s="38"/>
      <c r="WSZ31" s="38"/>
      <c r="WTC31" s="38"/>
      <c r="WTD31" s="40"/>
      <c r="WTE31" s="41"/>
      <c r="WTF31" s="100"/>
      <c r="WTG31" s="41"/>
      <c r="WTO31" s="43"/>
      <c r="WTR31" s="15"/>
      <c r="WTS31" s="15"/>
      <c r="WTT31" s="38"/>
      <c r="WTU31" s="38"/>
      <c r="WTX31" s="38"/>
      <c r="WTY31" s="40"/>
      <c r="WTZ31" s="41"/>
      <c r="WUA31" s="100"/>
      <c r="WUB31" s="41"/>
      <c r="WUJ31" s="43"/>
      <c r="WUM31" s="15"/>
      <c r="WUN31" s="15"/>
      <c r="WUO31" s="38"/>
      <c r="WUP31" s="38"/>
      <c r="WUS31" s="38"/>
      <c r="WUT31" s="40"/>
      <c r="WUU31" s="41"/>
      <c r="WUV31" s="100"/>
      <c r="WUW31" s="41"/>
      <c r="WVE31" s="43"/>
      <c r="WVH31" s="15"/>
      <c r="WVI31" s="15"/>
      <c r="WVJ31" s="38"/>
      <c r="WVK31" s="38"/>
      <c r="WVN31" s="38"/>
      <c r="WVO31" s="40"/>
      <c r="WVP31" s="41"/>
      <c r="WVQ31" s="100"/>
      <c r="WVR31" s="41"/>
      <c r="WVZ31" s="43"/>
      <c r="WWC31" s="15"/>
      <c r="WWD31" s="15"/>
      <c r="WWE31" s="38"/>
      <c r="WWF31" s="38"/>
      <c r="WWI31" s="38"/>
      <c r="WWJ31" s="40"/>
      <c r="WWK31" s="41"/>
      <c r="WWL31" s="100"/>
      <c r="WWM31" s="41"/>
      <c r="WWU31" s="43"/>
      <c r="WWX31" s="15"/>
      <c r="WWY31" s="15"/>
      <c r="WWZ31" s="38"/>
      <c r="WXA31" s="38"/>
      <c r="WXD31" s="38"/>
      <c r="WXE31" s="40"/>
      <c r="WXF31" s="41"/>
      <c r="WXG31" s="100"/>
      <c r="WXH31" s="41"/>
      <c r="WXP31" s="43"/>
      <c r="WXS31" s="15"/>
      <c r="WXT31" s="15"/>
      <c r="WXU31" s="38"/>
      <c r="WXV31" s="38"/>
      <c r="WXY31" s="38"/>
      <c r="WXZ31" s="40"/>
      <c r="WYA31" s="41"/>
      <c r="WYB31" s="100"/>
      <c r="WYC31" s="41"/>
      <c r="WYK31" s="43"/>
      <c r="WYN31" s="15"/>
      <c r="WYO31" s="15"/>
      <c r="WYP31" s="38"/>
      <c r="WYQ31" s="38"/>
      <c r="WYT31" s="38"/>
      <c r="WYU31" s="40"/>
      <c r="WYV31" s="41"/>
      <c r="WYW31" s="100"/>
      <c r="WYX31" s="41"/>
      <c r="WZF31" s="43"/>
      <c r="WZI31" s="15"/>
      <c r="WZJ31" s="15"/>
      <c r="WZK31" s="38"/>
      <c r="WZL31" s="38"/>
      <c r="WZO31" s="38"/>
      <c r="WZP31" s="40"/>
      <c r="WZQ31" s="41"/>
      <c r="WZR31" s="100"/>
      <c r="WZS31" s="41"/>
      <c r="XAA31" s="43"/>
      <c r="XAD31" s="15"/>
      <c r="XAE31" s="15"/>
      <c r="XAF31" s="38"/>
      <c r="XAG31" s="38"/>
      <c r="XAJ31" s="38"/>
      <c r="XAK31" s="40"/>
      <c r="XAL31" s="41"/>
      <c r="XAM31" s="100"/>
      <c r="XAN31" s="41"/>
      <c r="XAV31" s="43"/>
      <c r="XAY31" s="15"/>
      <c r="XAZ31" s="15"/>
      <c r="XBA31" s="38"/>
      <c r="XBB31" s="38"/>
      <c r="XBE31" s="38"/>
      <c r="XBF31" s="40"/>
      <c r="XBG31" s="41"/>
      <c r="XBH31" s="100"/>
      <c r="XBI31" s="41"/>
      <c r="XBQ31" s="43"/>
      <c r="XBT31" s="15"/>
      <c r="XBU31" s="15"/>
      <c r="XBV31" s="38"/>
      <c r="XBW31" s="38"/>
      <c r="XBZ31" s="38"/>
      <c r="XCA31" s="40"/>
      <c r="XCB31" s="41"/>
      <c r="XCC31" s="100"/>
      <c r="XCD31" s="41"/>
      <c r="XCL31" s="43"/>
      <c r="XCO31" s="15"/>
      <c r="XCP31" s="15"/>
      <c r="XCQ31" s="38"/>
      <c r="XCR31" s="38"/>
      <c r="XCU31" s="38"/>
      <c r="XCV31" s="40"/>
      <c r="XCW31" s="41"/>
      <c r="XCX31" s="100"/>
      <c r="XCY31" s="41"/>
      <c r="XDG31" s="43"/>
      <c r="XDJ31" s="15"/>
      <c r="XDK31" s="15"/>
      <c r="XDL31" s="38"/>
      <c r="XDM31" s="38"/>
      <c r="XDP31" s="38"/>
      <c r="XDQ31" s="40"/>
      <c r="XDR31" s="41"/>
      <c r="XDS31" s="100"/>
      <c r="XDT31" s="41"/>
      <c r="XEB31" s="43"/>
      <c r="XEE31" s="15"/>
      <c r="XEF31" s="15"/>
      <c r="XEG31" s="38"/>
      <c r="XEH31" s="38"/>
      <c r="XEK31" s="38"/>
      <c r="XEL31" s="40"/>
      <c r="XEM31" s="41"/>
      <c r="XEN31" s="100"/>
      <c r="XEO31" s="41"/>
      <c r="XEW31" s="43"/>
      <c r="XEZ31" s="15"/>
      <c r="XFA31" s="15"/>
      <c r="XFB31" s="38"/>
      <c r="XFC31" s="38"/>
    </row>
    <row r="32" spans="1:16384" x14ac:dyDescent="0.25">
      <c r="A32" s="15"/>
      <c r="B32" s="120">
        <v>525</v>
      </c>
      <c r="C32" s="32" t="s">
        <v>21</v>
      </c>
      <c r="D32" s="33" t="s">
        <v>655</v>
      </c>
      <c r="E32" s="33">
        <v>3</v>
      </c>
      <c r="F32" s="32"/>
      <c r="G32" s="34" t="s">
        <v>339</v>
      </c>
      <c r="H32" s="35" t="s">
        <v>1069</v>
      </c>
      <c r="I32" s="36">
        <f>875397-455820.1-100000</f>
        <v>319576.90000000002</v>
      </c>
      <c r="J32" s="35" t="s">
        <v>1066</v>
      </c>
      <c r="K32" s="33" t="s">
        <v>57</v>
      </c>
      <c r="L32" s="33" t="s">
        <v>57</v>
      </c>
      <c r="M32" s="33" t="s">
        <v>57</v>
      </c>
      <c r="N32" s="33" t="s">
        <v>57</v>
      </c>
      <c r="O32" s="33" t="s">
        <v>57</v>
      </c>
      <c r="P32" s="33" t="s">
        <v>57</v>
      </c>
      <c r="Q32" s="32" t="s">
        <v>57</v>
      </c>
      <c r="R32" s="37" t="s">
        <v>57</v>
      </c>
      <c r="S32" s="33" t="s">
        <v>57</v>
      </c>
      <c r="T32" s="33"/>
      <c r="U32" s="15"/>
      <c r="V32" s="15"/>
      <c r="W32" s="32"/>
      <c r="X32" s="32"/>
      <c r="Y32" s="33"/>
      <c r="Z32" s="33"/>
      <c r="AA32" s="32"/>
      <c r="AB32" s="34"/>
      <c r="AC32" s="35"/>
      <c r="AD32" s="36"/>
      <c r="AE32" s="35"/>
      <c r="AF32" s="33"/>
      <c r="AG32" s="33"/>
      <c r="AH32" s="33"/>
      <c r="AI32" s="33"/>
      <c r="AJ32" s="33"/>
      <c r="AK32" s="33"/>
      <c r="AL32" s="32"/>
      <c r="AM32" s="37"/>
      <c r="AN32" s="33"/>
      <c r="AO32" s="33"/>
      <c r="AP32" s="15"/>
      <c r="AQ32" s="15"/>
      <c r="AR32" s="32"/>
      <c r="AS32" s="32"/>
      <c r="AT32" s="33"/>
      <c r="AU32" s="33"/>
      <c r="AV32" s="32"/>
      <c r="AW32" s="34"/>
      <c r="AX32" s="35"/>
      <c r="AY32" s="36"/>
      <c r="AZ32" s="35"/>
      <c r="BA32" s="33"/>
      <c r="BB32" s="33"/>
      <c r="BC32" s="33"/>
      <c r="BD32" s="33"/>
      <c r="BE32" s="33"/>
      <c r="BF32" s="33"/>
      <c r="BG32" s="32"/>
      <c r="BH32" s="37"/>
      <c r="BI32" s="33"/>
      <c r="BJ32" s="33"/>
      <c r="BK32" s="15"/>
      <c r="BL32" s="15"/>
      <c r="BM32" s="32"/>
      <c r="BN32" s="32"/>
      <c r="BO32" s="33"/>
      <c r="BP32" s="33"/>
      <c r="BQ32" s="32"/>
      <c r="BR32" s="34"/>
      <c r="BS32" s="35"/>
      <c r="BT32" s="36"/>
      <c r="BU32" s="35"/>
      <c r="BV32" s="33"/>
      <c r="BW32" s="33"/>
      <c r="BX32" s="33"/>
      <c r="BY32" s="33"/>
      <c r="BZ32" s="33"/>
      <c r="CA32" s="33"/>
      <c r="CB32" s="32"/>
      <c r="CC32" s="37"/>
      <c r="CD32" s="33"/>
      <c r="CE32" s="33"/>
      <c r="CF32" s="15"/>
      <c r="CG32" s="15"/>
      <c r="CH32" s="32"/>
      <c r="CI32" s="32"/>
      <c r="CJ32" s="33"/>
      <c r="CK32" s="33"/>
      <c r="CL32" s="32"/>
      <c r="CM32" s="34"/>
      <c r="CN32" s="35"/>
      <c r="CO32" s="36"/>
      <c r="CP32" s="35"/>
      <c r="CQ32" s="33"/>
      <c r="CR32" s="33"/>
      <c r="CS32" s="33"/>
      <c r="CT32" s="33"/>
      <c r="CU32" s="33"/>
      <c r="CV32" s="33"/>
      <c r="CW32" s="32"/>
      <c r="CX32" s="37"/>
      <c r="CY32" s="33"/>
      <c r="CZ32" s="33"/>
      <c r="DA32" s="15"/>
      <c r="DB32" s="15"/>
      <c r="DC32" s="32"/>
      <c r="DD32" s="32"/>
      <c r="DE32" s="33"/>
      <c r="DF32" s="33"/>
      <c r="DG32" s="32"/>
      <c r="DH32" s="34"/>
      <c r="DI32" s="35"/>
      <c r="DJ32" s="36"/>
      <c r="DK32" s="35"/>
      <c r="DL32" s="33"/>
      <c r="DM32" s="33"/>
      <c r="DN32" s="33"/>
      <c r="DO32" s="33"/>
      <c r="DP32" s="33"/>
      <c r="DQ32" s="33"/>
      <c r="DR32" s="32"/>
      <c r="DS32" s="37"/>
      <c r="DT32" s="33"/>
      <c r="DU32" s="33"/>
      <c r="DV32" s="15"/>
      <c r="DW32" s="15"/>
      <c r="DX32" s="32"/>
      <c r="DY32" s="32"/>
      <c r="DZ32" s="33"/>
      <c r="EA32" s="33"/>
      <c r="EB32" s="32"/>
      <c r="EC32" s="34"/>
      <c r="ED32" s="35"/>
      <c r="EE32" s="36"/>
      <c r="EF32" s="35"/>
      <c r="EG32" s="33"/>
      <c r="EH32" s="33"/>
      <c r="EI32" s="33"/>
      <c r="EJ32" s="33"/>
      <c r="EK32" s="33"/>
      <c r="EL32" s="33"/>
      <c r="EM32" s="32"/>
      <c r="EN32" s="37"/>
      <c r="EO32" s="33"/>
      <c r="EP32" s="33"/>
      <c r="EQ32" s="15"/>
      <c r="ER32" s="15"/>
      <c r="ES32" s="32"/>
      <c r="ET32" s="32"/>
      <c r="EU32" s="33"/>
      <c r="EV32" s="33"/>
      <c r="EW32" s="32"/>
      <c r="EX32" s="34"/>
      <c r="EY32" s="35"/>
      <c r="EZ32" s="36"/>
      <c r="FA32" s="35"/>
      <c r="FB32" s="33"/>
      <c r="FC32" s="33"/>
      <c r="FD32" s="33"/>
      <c r="FE32" s="33"/>
      <c r="FF32" s="33"/>
      <c r="FG32" s="33"/>
      <c r="FH32" s="32"/>
      <c r="FI32" s="37"/>
      <c r="FJ32" s="33"/>
      <c r="FK32" s="33"/>
      <c r="FL32" s="15"/>
      <c r="FM32" s="15"/>
      <c r="FN32" s="32"/>
      <c r="FO32" s="32"/>
      <c r="FP32" s="33"/>
      <c r="FQ32" s="33"/>
      <c r="FR32" s="32"/>
      <c r="FS32" s="34"/>
      <c r="FT32" s="35"/>
      <c r="FU32" s="36"/>
      <c r="FV32" s="35"/>
      <c r="FW32" s="33"/>
      <c r="FX32" s="33"/>
      <c r="FY32" s="33"/>
      <c r="FZ32" s="33"/>
      <c r="GA32" s="33"/>
      <c r="GB32" s="33"/>
      <c r="GC32" s="32"/>
      <c r="GD32" s="37"/>
      <c r="GE32" s="33"/>
      <c r="GF32" s="33"/>
      <c r="GG32" s="15"/>
      <c r="GH32" s="15"/>
      <c r="GI32" s="32"/>
      <c r="GJ32" s="32"/>
      <c r="GK32" s="33"/>
      <c r="GL32" s="33"/>
      <c r="GM32" s="32"/>
      <c r="GN32" s="34"/>
      <c r="GO32" s="35"/>
      <c r="GP32" s="36"/>
      <c r="GQ32" s="35"/>
      <c r="GR32" s="33"/>
      <c r="GS32" s="33"/>
      <c r="GT32" s="33"/>
      <c r="GU32" s="33"/>
      <c r="GV32" s="33"/>
      <c r="GW32" s="33"/>
      <c r="GX32" s="32"/>
      <c r="GY32" s="37"/>
      <c r="GZ32" s="33"/>
      <c r="HA32" s="33"/>
      <c r="HB32" s="15"/>
      <c r="HC32" s="15"/>
      <c r="HD32" s="32"/>
      <c r="HE32" s="32"/>
      <c r="HF32" s="33"/>
      <c r="HG32" s="33"/>
      <c r="HH32" s="32"/>
      <c r="HI32" s="34"/>
      <c r="HJ32" s="35"/>
      <c r="HK32" s="36"/>
      <c r="HL32" s="35"/>
      <c r="HM32" s="33"/>
      <c r="HN32" s="33"/>
      <c r="HO32" s="33"/>
      <c r="HP32" s="33"/>
      <c r="HQ32" s="33"/>
      <c r="HR32" s="33"/>
      <c r="HS32" s="32"/>
      <c r="HT32" s="37"/>
      <c r="HU32" s="33"/>
      <c r="HV32" s="33"/>
      <c r="HW32" s="15"/>
      <c r="HX32" s="15"/>
      <c r="HY32" s="32"/>
      <c r="HZ32" s="32"/>
      <c r="IA32" s="33"/>
      <c r="IB32" s="33"/>
      <c r="IC32" s="32"/>
      <c r="ID32" s="34"/>
      <c r="IE32" s="35"/>
      <c r="IF32" s="36"/>
      <c r="IG32" s="35"/>
      <c r="IH32" s="33"/>
      <c r="II32" s="33"/>
      <c r="IJ32" s="33"/>
      <c r="IK32" s="33"/>
      <c r="IL32" s="33"/>
      <c r="IM32" s="33"/>
      <c r="IN32" s="32"/>
      <c r="IO32" s="37"/>
      <c r="IP32" s="33"/>
      <c r="IQ32" s="33"/>
      <c r="IR32" s="15"/>
      <c r="IS32" s="15"/>
      <c r="IT32" s="32"/>
      <c r="IU32" s="32"/>
      <c r="IV32" s="33"/>
      <c r="IW32" s="33"/>
      <c r="IX32" s="32"/>
      <c r="IY32" s="34"/>
      <c r="IZ32" s="35"/>
      <c r="JA32" s="36"/>
      <c r="JB32" s="35"/>
      <c r="JC32" s="33"/>
      <c r="JD32" s="33"/>
      <c r="JE32" s="33"/>
      <c r="JF32" s="33"/>
      <c r="JG32" s="33"/>
      <c r="JH32" s="33"/>
      <c r="JI32" s="32"/>
      <c r="JJ32" s="37"/>
      <c r="JK32" s="33"/>
      <c r="JL32" s="33"/>
      <c r="JM32" s="15"/>
      <c r="JN32" s="15"/>
      <c r="JO32" s="32"/>
      <c r="JP32" s="32"/>
      <c r="JQ32" s="33"/>
      <c r="JR32" s="33"/>
      <c r="JS32" s="32"/>
      <c r="JT32" s="34"/>
      <c r="JU32" s="35"/>
      <c r="JV32" s="36"/>
      <c r="JW32" s="35"/>
      <c r="JX32" s="33"/>
      <c r="JY32" s="33"/>
      <c r="JZ32" s="33"/>
      <c r="KA32" s="33"/>
      <c r="KB32" s="33"/>
      <c r="KC32" s="33"/>
      <c r="KD32" s="32"/>
      <c r="KE32" s="37"/>
      <c r="KF32" s="33"/>
      <c r="KG32" s="33"/>
      <c r="KH32" s="15"/>
      <c r="KI32" s="15"/>
      <c r="KJ32" s="32"/>
      <c r="KK32" s="32"/>
      <c r="KL32" s="33"/>
      <c r="KM32" s="33"/>
      <c r="KN32" s="32"/>
      <c r="KO32" s="34"/>
      <c r="KP32" s="35"/>
      <c r="KQ32" s="36"/>
      <c r="KR32" s="35"/>
      <c r="KS32" s="33"/>
      <c r="KT32" s="33"/>
      <c r="KU32" s="33"/>
      <c r="KV32" s="33"/>
      <c r="KW32" s="33"/>
      <c r="KX32" s="33"/>
      <c r="KY32" s="32"/>
      <c r="KZ32" s="37"/>
      <c r="LA32" s="33"/>
      <c r="LB32" s="33"/>
      <c r="LC32" s="15"/>
      <c r="LD32" s="15"/>
      <c r="LE32" s="32"/>
      <c r="LF32" s="32"/>
      <c r="LG32" s="33"/>
      <c r="LH32" s="33"/>
      <c r="LI32" s="32"/>
      <c r="LJ32" s="34"/>
      <c r="LK32" s="35"/>
      <c r="LL32" s="36"/>
      <c r="LM32" s="35"/>
      <c r="LN32" s="33"/>
      <c r="LO32" s="33"/>
      <c r="LP32" s="33"/>
      <c r="LQ32" s="33"/>
      <c r="LR32" s="33"/>
      <c r="LS32" s="33"/>
      <c r="LT32" s="32"/>
      <c r="LU32" s="37"/>
      <c r="LV32" s="33"/>
      <c r="LW32" s="33"/>
      <c r="LX32" s="15"/>
      <c r="LY32" s="15"/>
      <c r="LZ32" s="32"/>
      <c r="MA32" s="32"/>
      <c r="MB32" s="33"/>
      <c r="MC32" s="33"/>
      <c r="MD32" s="32"/>
      <c r="ME32" s="34"/>
      <c r="MF32" s="35"/>
      <c r="MG32" s="36"/>
      <c r="MH32" s="35"/>
      <c r="MI32" s="33"/>
      <c r="MJ32" s="33"/>
      <c r="MK32" s="33"/>
      <c r="ML32" s="33"/>
      <c r="MM32" s="33"/>
      <c r="MN32" s="33"/>
      <c r="MO32" s="32"/>
      <c r="MP32" s="37"/>
      <c r="MQ32" s="33"/>
      <c r="MR32" s="33"/>
      <c r="MS32" s="15"/>
      <c r="MT32" s="15"/>
      <c r="MU32" s="32"/>
      <c r="MV32" s="32"/>
      <c r="MW32" s="33"/>
      <c r="MX32" s="33"/>
      <c r="MY32" s="32"/>
      <c r="MZ32" s="34"/>
      <c r="NA32" s="35"/>
      <c r="NB32" s="36"/>
      <c r="NC32" s="35"/>
      <c r="ND32" s="33"/>
      <c r="NE32" s="33"/>
      <c r="NF32" s="33"/>
      <c r="NG32" s="33"/>
      <c r="NH32" s="33"/>
      <c r="NI32" s="33"/>
      <c r="NJ32" s="32"/>
      <c r="NK32" s="37"/>
      <c r="NL32" s="33"/>
      <c r="NM32" s="33"/>
      <c r="NN32" s="15"/>
      <c r="NO32" s="15"/>
      <c r="NP32" s="32"/>
      <c r="NQ32" s="32"/>
      <c r="NR32" s="33"/>
      <c r="NS32" s="33"/>
      <c r="NT32" s="32"/>
      <c r="NU32" s="34"/>
      <c r="NV32" s="35"/>
      <c r="NW32" s="36"/>
      <c r="NX32" s="35"/>
      <c r="NY32" s="33"/>
      <c r="NZ32" s="33"/>
      <c r="OA32" s="33"/>
      <c r="OB32" s="33"/>
      <c r="OC32" s="33"/>
      <c r="OD32" s="33"/>
      <c r="OE32" s="32"/>
      <c r="OF32" s="37"/>
      <c r="OG32" s="33"/>
      <c r="OH32" s="33"/>
      <c r="OI32" s="15"/>
      <c r="OJ32" s="15"/>
      <c r="OK32" s="32"/>
      <c r="OL32" s="32"/>
      <c r="OM32" s="33"/>
      <c r="ON32" s="33"/>
      <c r="OO32" s="32"/>
      <c r="OP32" s="34"/>
      <c r="OQ32" s="35"/>
      <c r="OR32" s="36"/>
      <c r="OS32" s="35"/>
      <c r="OT32" s="33"/>
      <c r="OU32" s="33"/>
      <c r="OV32" s="33"/>
      <c r="OW32" s="33"/>
      <c r="OX32" s="33"/>
      <c r="OY32" s="33"/>
      <c r="OZ32" s="32"/>
      <c r="PA32" s="37"/>
      <c r="PB32" s="33"/>
      <c r="PC32" s="33"/>
      <c r="PD32" s="15"/>
      <c r="PE32" s="15"/>
      <c r="PF32" s="32"/>
      <c r="PG32" s="32"/>
      <c r="PH32" s="33"/>
      <c r="PI32" s="33"/>
      <c r="PJ32" s="32"/>
      <c r="PK32" s="34"/>
      <c r="PL32" s="35"/>
      <c r="PM32" s="36"/>
      <c r="PN32" s="35"/>
      <c r="PO32" s="33"/>
      <c r="PP32" s="33"/>
      <c r="PQ32" s="33"/>
      <c r="PR32" s="33"/>
      <c r="PS32" s="33"/>
      <c r="PT32" s="33"/>
      <c r="PU32" s="32"/>
      <c r="PV32" s="37"/>
      <c r="PW32" s="33"/>
      <c r="PX32" s="33"/>
      <c r="PY32" s="15"/>
      <c r="PZ32" s="15"/>
      <c r="QA32" s="32"/>
      <c r="QB32" s="32"/>
      <c r="QC32" s="33"/>
      <c r="QD32" s="33"/>
      <c r="QE32" s="32"/>
      <c r="QF32" s="34"/>
      <c r="QG32" s="35"/>
      <c r="QH32" s="36"/>
      <c r="QI32" s="35"/>
      <c r="QJ32" s="33"/>
      <c r="QK32" s="33"/>
      <c r="QL32" s="33"/>
      <c r="QM32" s="33"/>
      <c r="QN32" s="33"/>
      <c r="QO32" s="33"/>
      <c r="QP32" s="32"/>
      <c r="QQ32" s="37"/>
      <c r="QR32" s="33"/>
      <c r="QS32" s="33"/>
      <c r="QT32" s="15"/>
      <c r="QU32" s="15"/>
      <c r="QV32" s="32"/>
      <c r="QW32" s="32"/>
      <c r="QX32" s="33"/>
      <c r="QY32" s="33"/>
      <c r="QZ32" s="32"/>
      <c r="RA32" s="34"/>
      <c r="RB32" s="35"/>
      <c r="RC32" s="36"/>
      <c r="RD32" s="35"/>
      <c r="RE32" s="33"/>
      <c r="RF32" s="33"/>
      <c r="RG32" s="33"/>
      <c r="RH32" s="33"/>
      <c r="RI32" s="33"/>
      <c r="RJ32" s="33"/>
      <c r="RK32" s="32"/>
      <c r="RL32" s="37"/>
      <c r="RM32" s="33"/>
      <c r="RN32" s="33"/>
      <c r="RO32" s="15"/>
      <c r="RP32" s="15"/>
      <c r="RQ32" s="32"/>
      <c r="RR32" s="32"/>
      <c r="RS32" s="33"/>
      <c r="RT32" s="33"/>
      <c r="RU32" s="32"/>
      <c r="RV32" s="34"/>
      <c r="RW32" s="35"/>
      <c r="RX32" s="36"/>
      <c r="RY32" s="35"/>
      <c r="RZ32" s="33"/>
      <c r="SA32" s="33"/>
      <c r="SB32" s="33"/>
      <c r="SC32" s="33"/>
      <c r="SD32" s="33"/>
      <c r="SE32" s="33"/>
      <c r="SF32" s="32"/>
      <c r="SG32" s="37"/>
      <c r="SH32" s="33"/>
      <c r="SI32" s="33"/>
      <c r="SJ32" s="15"/>
      <c r="SK32" s="15"/>
      <c r="SL32" s="32"/>
      <c r="SM32" s="32"/>
      <c r="SN32" s="33"/>
      <c r="SO32" s="33"/>
      <c r="SP32" s="32"/>
      <c r="SQ32" s="34"/>
      <c r="SR32" s="35"/>
      <c r="SS32" s="36"/>
      <c r="ST32" s="35"/>
      <c r="SU32" s="33"/>
      <c r="SV32" s="33"/>
      <c r="SW32" s="33"/>
      <c r="SX32" s="33"/>
      <c r="SY32" s="33"/>
      <c r="SZ32" s="33"/>
      <c r="TA32" s="32"/>
      <c r="TB32" s="37"/>
      <c r="TC32" s="33"/>
      <c r="TD32" s="33"/>
      <c r="TE32" s="15"/>
      <c r="TF32" s="15"/>
      <c r="TG32" s="32"/>
      <c r="TH32" s="32"/>
      <c r="TI32" s="33"/>
      <c r="TJ32" s="33"/>
      <c r="TK32" s="32"/>
      <c r="TL32" s="34"/>
      <c r="TM32" s="35"/>
      <c r="TN32" s="36"/>
      <c r="TO32" s="35"/>
      <c r="TP32" s="33"/>
      <c r="TQ32" s="33"/>
      <c r="TR32" s="33"/>
      <c r="TS32" s="33"/>
      <c r="TT32" s="33"/>
      <c r="TU32" s="33"/>
      <c r="TV32" s="32"/>
      <c r="TW32" s="37"/>
      <c r="TX32" s="33"/>
      <c r="TY32" s="33"/>
      <c r="TZ32" s="15"/>
      <c r="UA32" s="15"/>
      <c r="UB32" s="32"/>
      <c r="UC32" s="32"/>
      <c r="UD32" s="33"/>
      <c r="UE32" s="33"/>
      <c r="UF32" s="32"/>
      <c r="UG32" s="34"/>
      <c r="UH32" s="35"/>
      <c r="UI32" s="36"/>
      <c r="UJ32" s="35"/>
      <c r="UK32" s="33"/>
      <c r="UL32" s="33"/>
      <c r="UM32" s="33"/>
      <c r="UN32" s="33"/>
      <c r="UO32" s="33"/>
      <c r="UP32" s="33"/>
      <c r="UQ32" s="32"/>
      <c r="UR32" s="37"/>
      <c r="US32" s="33"/>
      <c r="UT32" s="33"/>
      <c r="UU32" s="15"/>
      <c r="UV32" s="15"/>
      <c r="UW32" s="32"/>
      <c r="UX32" s="32"/>
      <c r="UY32" s="33"/>
      <c r="UZ32" s="33"/>
      <c r="VA32" s="32"/>
      <c r="VB32" s="34"/>
      <c r="VC32" s="35"/>
      <c r="VD32" s="36"/>
      <c r="VE32" s="35"/>
      <c r="VF32" s="33"/>
      <c r="VG32" s="33"/>
      <c r="VH32" s="33"/>
      <c r="VI32" s="33"/>
      <c r="VJ32" s="33"/>
      <c r="VK32" s="33"/>
      <c r="VL32" s="32"/>
      <c r="VM32" s="37"/>
      <c r="VN32" s="33"/>
      <c r="VO32" s="33"/>
      <c r="VP32" s="15"/>
      <c r="VQ32" s="15"/>
      <c r="VR32" s="32"/>
      <c r="VS32" s="32"/>
      <c r="VT32" s="33"/>
      <c r="VU32" s="33"/>
      <c r="VV32" s="32"/>
      <c r="VW32" s="34"/>
      <c r="VX32" s="35"/>
      <c r="VY32" s="36"/>
      <c r="VZ32" s="35"/>
      <c r="WA32" s="33"/>
      <c r="WB32" s="33"/>
      <c r="WC32" s="33"/>
      <c r="WD32" s="33"/>
      <c r="WE32" s="33"/>
      <c r="WF32" s="33"/>
      <c r="WG32" s="32"/>
      <c r="WH32" s="37"/>
      <c r="WI32" s="33"/>
      <c r="WJ32" s="33"/>
      <c r="WK32" s="15"/>
      <c r="WL32" s="15"/>
      <c r="WM32" s="32"/>
      <c r="WN32" s="32"/>
      <c r="WO32" s="33"/>
      <c r="WP32" s="33"/>
      <c r="WQ32" s="32"/>
      <c r="WR32" s="34"/>
      <c r="WS32" s="35"/>
      <c r="WT32" s="36"/>
      <c r="WU32" s="35"/>
      <c r="WV32" s="33"/>
      <c r="WW32" s="33"/>
      <c r="WX32" s="33"/>
      <c r="WY32" s="33"/>
      <c r="WZ32" s="33"/>
      <c r="XA32" s="33"/>
      <c r="XB32" s="32"/>
      <c r="XC32" s="37"/>
      <c r="XD32" s="33"/>
      <c r="XE32" s="33"/>
      <c r="XF32" s="15"/>
      <c r="XG32" s="15"/>
      <c r="XH32" s="32"/>
      <c r="XI32" s="32"/>
      <c r="XJ32" s="33"/>
      <c r="XK32" s="33"/>
      <c r="XL32" s="32"/>
      <c r="XM32" s="34"/>
      <c r="XN32" s="35"/>
      <c r="XO32" s="36"/>
      <c r="XP32" s="35"/>
      <c r="XQ32" s="33"/>
      <c r="XR32" s="33"/>
      <c r="XS32" s="33"/>
      <c r="XT32" s="33"/>
      <c r="XU32" s="33"/>
      <c r="XV32" s="33"/>
      <c r="XW32" s="32"/>
      <c r="XX32" s="37"/>
      <c r="XY32" s="33"/>
      <c r="XZ32" s="33"/>
      <c r="YA32" s="15"/>
      <c r="YB32" s="15"/>
      <c r="YC32" s="32"/>
      <c r="YD32" s="32"/>
      <c r="YE32" s="33"/>
      <c r="YF32" s="33"/>
      <c r="YG32" s="32"/>
      <c r="YH32" s="34"/>
      <c r="YI32" s="35"/>
      <c r="YJ32" s="36"/>
      <c r="YK32" s="35"/>
      <c r="YL32" s="33"/>
      <c r="YM32" s="33"/>
      <c r="YN32" s="33"/>
      <c r="YO32" s="33"/>
      <c r="YP32" s="33"/>
      <c r="YQ32" s="33"/>
      <c r="YR32" s="32"/>
      <c r="YS32" s="37"/>
      <c r="YT32" s="33"/>
      <c r="YU32" s="33"/>
      <c r="YV32" s="15"/>
      <c r="YW32" s="15"/>
      <c r="YX32" s="32"/>
      <c r="YY32" s="32"/>
      <c r="YZ32" s="33"/>
      <c r="ZA32" s="33"/>
      <c r="ZB32" s="32"/>
      <c r="ZC32" s="34"/>
      <c r="ZD32" s="35"/>
      <c r="ZE32" s="36"/>
      <c r="ZF32" s="35"/>
      <c r="ZG32" s="33"/>
      <c r="ZH32" s="33"/>
      <c r="ZI32" s="33"/>
      <c r="ZJ32" s="33"/>
      <c r="ZK32" s="33"/>
      <c r="ZL32" s="33"/>
      <c r="ZM32" s="32"/>
      <c r="ZN32" s="37"/>
      <c r="ZO32" s="33"/>
      <c r="ZP32" s="33"/>
      <c r="ZQ32" s="15"/>
      <c r="ZR32" s="15"/>
      <c r="ZS32" s="32"/>
      <c r="ZT32" s="32"/>
      <c r="ZU32" s="33"/>
      <c r="ZV32" s="33"/>
      <c r="ZW32" s="32"/>
      <c r="ZX32" s="34"/>
      <c r="ZY32" s="35"/>
      <c r="ZZ32" s="36"/>
      <c r="AAA32" s="35"/>
      <c r="AAB32" s="33"/>
      <c r="AAC32" s="33"/>
      <c r="AAD32" s="33"/>
      <c r="AAE32" s="33"/>
      <c r="AAF32" s="33"/>
      <c r="AAG32" s="33"/>
      <c r="AAH32" s="32"/>
      <c r="AAI32" s="37"/>
      <c r="AAJ32" s="33"/>
      <c r="AAK32" s="33"/>
      <c r="AAL32" s="15"/>
      <c r="AAM32" s="15"/>
      <c r="AAN32" s="32"/>
      <c r="AAO32" s="32"/>
      <c r="AAP32" s="33"/>
      <c r="AAQ32" s="33"/>
      <c r="AAR32" s="32"/>
      <c r="AAS32" s="34"/>
      <c r="AAT32" s="35"/>
      <c r="AAU32" s="36"/>
      <c r="AAV32" s="35"/>
      <c r="AAW32" s="33"/>
      <c r="AAX32" s="33"/>
      <c r="AAY32" s="33"/>
      <c r="AAZ32" s="33"/>
      <c r="ABA32" s="33"/>
      <c r="ABB32" s="33"/>
      <c r="ABC32" s="32"/>
      <c r="ABD32" s="37"/>
      <c r="ABE32" s="33"/>
      <c r="ABF32" s="33"/>
      <c r="ABG32" s="15"/>
      <c r="ABH32" s="15"/>
      <c r="ABI32" s="32"/>
      <c r="ABJ32" s="32"/>
      <c r="ABK32" s="33"/>
      <c r="ABL32" s="33"/>
      <c r="ABM32" s="32"/>
      <c r="ABN32" s="34"/>
      <c r="ABO32" s="35"/>
      <c r="ABP32" s="36"/>
      <c r="ABQ32" s="35"/>
      <c r="ABR32" s="33"/>
      <c r="ABS32" s="33"/>
      <c r="ABT32" s="33"/>
      <c r="ABU32" s="33"/>
      <c r="ABV32" s="33"/>
      <c r="ABW32" s="33"/>
      <c r="ABX32" s="32"/>
      <c r="ABY32" s="37"/>
      <c r="ABZ32" s="33"/>
      <c r="ACA32" s="33"/>
      <c r="ACB32" s="15"/>
      <c r="ACC32" s="15"/>
      <c r="ACD32" s="32"/>
      <c r="ACE32" s="32"/>
      <c r="ACF32" s="33"/>
      <c r="ACG32" s="33"/>
      <c r="ACH32" s="32"/>
      <c r="ACI32" s="34"/>
      <c r="ACJ32" s="35"/>
      <c r="ACK32" s="36"/>
      <c r="ACL32" s="35"/>
      <c r="ACM32" s="33"/>
      <c r="ACN32" s="33"/>
      <c r="ACO32" s="33"/>
      <c r="ACP32" s="33"/>
      <c r="ACQ32" s="33"/>
      <c r="ACR32" s="33"/>
      <c r="ACS32" s="32"/>
      <c r="ACT32" s="37"/>
      <c r="ACU32" s="33"/>
      <c r="ACV32" s="33"/>
      <c r="ACW32" s="15"/>
      <c r="ACX32" s="15"/>
      <c r="ACY32" s="32"/>
      <c r="ACZ32" s="32"/>
      <c r="ADA32" s="33"/>
      <c r="ADB32" s="33"/>
      <c r="ADC32" s="32"/>
      <c r="ADD32" s="34"/>
      <c r="ADE32" s="35"/>
      <c r="ADF32" s="36"/>
      <c r="ADG32" s="35"/>
      <c r="ADH32" s="33"/>
      <c r="ADI32" s="33"/>
      <c r="ADJ32" s="33"/>
      <c r="ADK32" s="33"/>
      <c r="ADL32" s="33"/>
      <c r="ADM32" s="33"/>
      <c r="ADN32" s="32"/>
      <c r="ADO32" s="37"/>
      <c r="ADP32" s="33"/>
      <c r="ADQ32" s="33"/>
      <c r="ADR32" s="15"/>
      <c r="ADS32" s="15"/>
      <c r="ADT32" s="32"/>
      <c r="ADU32" s="32"/>
      <c r="ADV32" s="33"/>
      <c r="ADW32" s="33"/>
      <c r="ADX32" s="32"/>
      <c r="ADY32" s="34"/>
      <c r="ADZ32" s="35"/>
      <c r="AEA32" s="36"/>
      <c r="AEB32" s="35"/>
      <c r="AEC32" s="33"/>
      <c r="AED32" s="33"/>
      <c r="AEE32" s="33"/>
      <c r="AEF32" s="33"/>
      <c r="AEG32" s="33"/>
      <c r="AEH32" s="33"/>
      <c r="AEI32" s="32"/>
      <c r="AEJ32" s="37"/>
      <c r="AEK32" s="33"/>
      <c r="AEL32" s="33"/>
      <c r="AEM32" s="15"/>
      <c r="AEN32" s="15"/>
      <c r="AEO32" s="32"/>
      <c r="AEP32" s="32"/>
      <c r="AEQ32" s="33"/>
      <c r="AER32" s="33"/>
      <c r="AES32" s="32"/>
      <c r="AET32" s="34"/>
      <c r="AEU32" s="35"/>
      <c r="AEV32" s="36"/>
      <c r="AEW32" s="35"/>
      <c r="AEX32" s="33"/>
      <c r="AEY32" s="33"/>
      <c r="AEZ32" s="33"/>
      <c r="AFA32" s="33"/>
      <c r="AFB32" s="33"/>
      <c r="AFC32" s="33"/>
      <c r="AFD32" s="32"/>
      <c r="AFE32" s="37"/>
      <c r="AFF32" s="33"/>
      <c r="AFG32" s="33"/>
      <c r="AFH32" s="15"/>
      <c r="AFI32" s="15"/>
      <c r="AFJ32" s="32"/>
      <c r="AFK32" s="32"/>
      <c r="AFL32" s="33"/>
      <c r="AFM32" s="33"/>
      <c r="AFN32" s="32"/>
      <c r="AFO32" s="34"/>
      <c r="AFP32" s="35"/>
      <c r="AFQ32" s="36"/>
      <c r="AFR32" s="35"/>
      <c r="AFS32" s="33"/>
      <c r="AFT32" s="33"/>
      <c r="AFU32" s="33"/>
      <c r="AFV32" s="33"/>
      <c r="AFW32" s="33"/>
      <c r="AFX32" s="33"/>
      <c r="AFY32" s="32"/>
      <c r="AFZ32" s="37"/>
      <c r="AGA32" s="33"/>
      <c r="AGB32" s="33"/>
      <c r="AGC32" s="15"/>
      <c r="AGD32" s="15"/>
      <c r="AGE32" s="32"/>
      <c r="AGF32" s="32"/>
      <c r="AGG32" s="33"/>
      <c r="AGH32" s="33"/>
      <c r="AGI32" s="32"/>
      <c r="AGJ32" s="34"/>
      <c r="AGK32" s="35"/>
      <c r="AGL32" s="36"/>
      <c r="AGM32" s="35"/>
      <c r="AGN32" s="33"/>
      <c r="AGO32" s="33"/>
      <c r="AGP32" s="33"/>
      <c r="AGQ32" s="33"/>
      <c r="AGR32" s="33"/>
      <c r="AGS32" s="33"/>
      <c r="AGT32" s="32"/>
      <c r="AGU32" s="37"/>
      <c r="AGV32" s="33"/>
      <c r="AGW32" s="33"/>
      <c r="AGX32" s="15"/>
      <c r="AGY32" s="15"/>
      <c r="AGZ32" s="32"/>
      <c r="AHA32" s="32"/>
      <c r="AHB32" s="33"/>
      <c r="AHC32" s="33"/>
      <c r="AHD32" s="32"/>
      <c r="AHE32" s="34"/>
      <c r="AHF32" s="35"/>
      <c r="AHG32" s="36"/>
      <c r="AHH32" s="35"/>
      <c r="AHI32" s="33"/>
      <c r="AHJ32" s="33"/>
      <c r="AHK32" s="33"/>
      <c r="AHL32" s="33"/>
      <c r="AHM32" s="33"/>
      <c r="AHN32" s="33"/>
      <c r="AHO32" s="32"/>
      <c r="AHP32" s="37"/>
      <c r="AHQ32" s="33"/>
      <c r="AHR32" s="33"/>
      <c r="AHS32" s="15"/>
      <c r="AHT32" s="15"/>
      <c r="AHU32" s="32"/>
      <c r="AHV32" s="32"/>
      <c r="AHW32" s="33"/>
      <c r="AHX32" s="33"/>
      <c r="AHY32" s="32"/>
      <c r="AHZ32" s="34"/>
      <c r="AIA32" s="35"/>
      <c r="AIB32" s="36"/>
      <c r="AIC32" s="35"/>
      <c r="AID32" s="33"/>
      <c r="AIE32" s="33"/>
      <c r="AIF32" s="33"/>
      <c r="AIG32" s="33"/>
      <c r="AIH32" s="33"/>
      <c r="AII32" s="33"/>
      <c r="AIJ32" s="32"/>
      <c r="AIK32" s="37"/>
      <c r="AIL32" s="33"/>
      <c r="AIM32" s="33"/>
      <c r="AIN32" s="15"/>
      <c r="AIO32" s="15"/>
      <c r="AIP32" s="32"/>
      <c r="AIQ32" s="32"/>
      <c r="AIR32" s="33"/>
      <c r="AIS32" s="33"/>
      <c r="AIT32" s="32"/>
      <c r="AIU32" s="34"/>
      <c r="AIV32" s="35"/>
      <c r="AIW32" s="36"/>
      <c r="AIX32" s="35"/>
      <c r="AIY32" s="33"/>
      <c r="AIZ32" s="33"/>
      <c r="AJA32" s="33"/>
      <c r="AJB32" s="33"/>
      <c r="AJC32" s="33"/>
      <c r="AJD32" s="33"/>
      <c r="AJE32" s="32"/>
      <c r="AJF32" s="37"/>
      <c r="AJG32" s="33"/>
      <c r="AJH32" s="33"/>
      <c r="AJI32" s="15"/>
      <c r="AJJ32" s="15"/>
      <c r="AJK32" s="32"/>
      <c r="AJL32" s="32"/>
      <c r="AJM32" s="33"/>
      <c r="AJN32" s="33"/>
      <c r="AJO32" s="32"/>
      <c r="AJP32" s="34"/>
      <c r="AJQ32" s="35"/>
      <c r="AJR32" s="36"/>
      <c r="AJS32" s="35"/>
      <c r="AJT32" s="33"/>
      <c r="AJU32" s="33"/>
      <c r="AJV32" s="33"/>
      <c r="AJW32" s="33"/>
      <c r="AJX32" s="33"/>
      <c r="AJY32" s="33"/>
      <c r="AJZ32" s="32"/>
      <c r="AKA32" s="37"/>
      <c r="AKB32" s="33"/>
      <c r="AKC32" s="33"/>
      <c r="AKD32" s="15"/>
      <c r="AKE32" s="15"/>
      <c r="AKF32" s="32"/>
      <c r="AKG32" s="32"/>
      <c r="AKH32" s="33"/>
      <c r="AKI32" s="33"/>
      <c r="AKJ32" s="32"/>
      <c r="AKK32" s="34"/>
      <c r="AKL32" s="35"/>
      <c r="AKM32" s="36"/>
      <c r="AKN32" s="35"/>
      <c r="AKO32" s="33"/>
      <c r="AKP32" s="33"/>
      <c r="AKQ32" s="33"/>
      <c r="AKR32" s="33"/>
      <c r="AKS32" s="33"/>
      <c r="AKT32" s="33"/>
      <c r="AKU32" s="32"/>
      <c r="AKV32" s="37"/>
      <c r="AKW32" s="33"/>
      <c r="AKX32" s="33"/>
      <c r="AKY32" s="15"/>
      <c r="AKZ32" s="15"/>
      <c r="ALA32" s="32"/>
      <c r="ALB32" s="32"/>
      <c r="ALC32" s="33"/>
      <c r="ALD32" s="33"/>
      <c r="ALE32" s="32"/>
      <c r="ALF32" s="34"/>
      <c r="ALG32" s="35"/>
      <c r="ALH32" s="36"/>
      <c r="ALI32" s="35"/>
      <c r="ALJ32" s="33"/>
      <c r="ALK32" s="33"/>
      <c r="ALL32" s="33"/>
      <c r="ALM32" s="33"/>
      <c r="ALN32" s="33"/>
      <c r="ALO32" s="33"/>
      <c r="ALP32" s="32"/>
      <c r="ALQ32" s="37"/>
      <c r="ALR32" s="33"/>
      <c r="ALS32" s="33"/>
      <c r="ALT32" s="15"/>
      <c r="ALU32" s="15"/>
      <c r="ALV32" s="32"/>
      <c r="ALW32" s="32"/>
      <c r="ALX32" s="33"/>
      <c r="ALY32" s="33"/>
      <c r="ALZ32" s="32"/>
      <c r="AMA32" s="34"/>
      <c r="AMB32" s="35"/>
      <c r="AMC32" s="36"/>
      <c r="AMD32" s="35"/>
      <c r="AME32" s="33"/>
      <c r="AMF32" s="33"/>
      <c r="AMG32" s="33"/>
      <c r="AMH32" s="33"/>
      <c r="AMI32" s="33"/>
      <c r="AMJ32" s="33"/>
      <c r="AMK32" s="32"/>
      <c r="AML32" s="37"/>
      <c r="AMM32" s="33"/>
      <c r="AMN32" s="33"/>
      <c r="AMO32" s="15"/>
      <c r="AMP32" s="15"/>
      <c r="AMQ32" s="32"/>
      <c r="AMR32" s="32"/>
      <c r="AMS32" s="33"/>
      <c r="AMT32" s="33"/>
      <c r="AMU32" s="32"/>
      <c r="AMV32" s="34"/>
      <c r="AMW32" s="35"/>
      <c r="AMX32" s="36"/>
      <c r="AMY32" s="35"/>
      <c r="AMZ32" s="33"/>
      <c r="ANA32" s="33"/>
      <c r="ANB32" s="33"/>
      <c r="ANC32" s="33"/>
      <c r="AND32" s="33"/>
      <c r="ANE32" s="33"/>
      <c r="ANF32" s="32"/>
      <c r="ANG32" s="37"/>
      <c r="ANH32" s="33"/>
      <c r="ANI32" s="33"/>
      <c r="ANJ32" s="15"/>
      <c r="ANK32" s="15"/>
      <c r="ANL32" s="32"/>
      <c r="ANM32" s="32"/>
      <c r="ANN32" s="33"/>
      <c r="ANO32" s="33"/>
      <c r="ANP32" s="32"/>
      <c r="ANQ32" s="34"/>
      <c r="ANR32" s="35"/>
      <c r="ANS32" s="36"/>
      <c r="ANT32" s="35"/>
      <c r="ANU32" s="33"/>
      <c r="ANV32" s="33"/>
      <c r="ANW32" s="33"/>
      <c r="ANX32" s="33"/>
      <c r="ANY32" s="33"/>
      <c r="ANZ32" s="33"/>
      <c r="AOA32" s="32"/>
      <c r="AOB32" s="37"/>
      <c r="AOC32" s="33"/>
      <c r="AOD32" s="33"/>
      <c r="AOE32" s="15"/>
      <c r="AOF32" s="15"/>
      <c r="AOG32" s="32"/>
      <c r="AOH32" s="32"/>
      <c r="AOI32" s="33"/>
      <c r="AOJ32" s="33"/>
      <c r="AOK32" s="32"/>
      <c r="AOL32" s="34"/>
      <c r="AOM32" s="35"/>
      <c r="AON32" s="36"/>
      <c r="AOO32" s="35"/>
      <c r="AOP32" s="33"/>
      <c r="AOQ32" s="33"/>
      <c r="AOR32" s="33"/>
      <c r="AOS32" s="33"/>
      <c r="AOT32" s="33"/>
      <c r="AOU32" s="33"/>
      <c r="AOV32" s="32"/>
      <c r="AOW32" s="37"/>
      <c r="AOX32" s="33"/>
      <c r="AOY32" s="33"/>
      <c r="AOZ32" s="15"/>
      <c r="APA32" s="15"/>
      <c r="APB32" s="32"/>
      <c r="APC32" s="32"/>
      <c r="APD32" s="33"/>
      <c r="APE32" s="33"/>
      <c r="APF32" s="32"/>
      <c r="APG32" s="34"/>
      <c r="APH32" s="35"/>
      <c r="API32" s="36"/>
      <c r="APJ32" s="35"/>
      <c r="APK32" s="33"/>
      <c r="APL32" s="33"/>
      <c r="APM32" s="33"/>
      <c r="APN32" s="33"/>
      <c r="APO32" s="33"/>
      <c r="APP32" s="33"/>
      <c r="APQ32" s="32"/>
      <c r="APR32" s="37"/>
      <c r="APS32" s="33"/>
      <c r="APT32" s="33"/>
      <c r="APU32" s="15"/>
      <c r="APV32" s="15"/>
      <c r="APW32" s="32"/>
      <c r="APX32" s="32"/>
      <c r="APY32" s="33"/>
      <c r="APZ32" s="33"/>
      <c r="AQA32" s="32"/>
      <c r="AQB32" s="34"/>
      <c r="AQC32" s="35"/>
      <c r="AQD32" s="36"/>
      <c r="AQE32" s="35"/>
      <c r="AQF32" s="33"/>
      <c r="AQG32" s="33"/>
      <c r="AQH32" s="33"/>
      <c r="AQI32" s="33"/>
      <c r="AQJ32" s="33"/>
      <c r="AQK32" s="33"/>
      <c r="AQL32" s="32"/>
      <c r="AQM32" s="37"/>
      <c r="AQN32" s="33"/>
      <c r="AQO32" s="33"/>
      <c r="AQP32" s="15"/>
      <c r="AQQ32" s="15"/>
      <c r="AQR32" s="32"/>
      <c r="AQS32" s="32"/>
      <c r="AQT32" s="33"/>
      <c r="AQU32" s="33"/>
      <c r="AQV32" s="32"/>
      <c r="AQW32" s="34"/>
      <c r="AQX32" s="35"/>
      <c r="AQY32" s="36"/>
      <c r="AQZ32" s="35"/>
      <c r="ARA32" s="33"/>
      <c r="ARB32" s="33"/>
      <c r="ARC32" s="33"/>
      <c r="ARD32" s="33"/>
      <c r="ARE32" s="33"/>
      <c r="ARF32" s="33"/>
      <c r="ARG32" s="32"/>
      <c r="ARH32" s="37"/>
      <c r="ARI32" s="33"/>
      <c r="ARJ32" s="33"/>
      <c r="ARK32" s="15"/>
      <c r="ARL32" s="15"/>
      <c r="ARM32" s="32"/>
      <c r="ARN32" s="32"/>
      <c r="ARO32" s="33"/>
      <c r="ARP32" s="33"/>
      <c r="ARQ32" s="32"/>
      <c r="ARR32" s="34"/>
      <c r="ARS32" s="35"/>
      <c r="ART32" s="36"/>
      <c r="ARU32" s="35"/>
      <c r="ARV32" s="33"/>
      <c r="ARW32" s="33"/>
      <c r="ARX32" s="33"/>
      <c r="ARY32" s="33"/>
      <c r="ARZ32" s="33"/>
      <c r="ASA32" s="33"/>
      <c r="ASB32" s="32"/>
      <c r="ASC32" s="37"/>
      <c r="ASD32" s="33"/>
      <c r="ASE32" s="33"/>
      <c r="ASF32" s="15"/>
      <c r="ASG32" s="15"/>
      <c r="ASH32" s="32"/>
      <c r="ASI32" s="32"/>
      <c r="ASJ32" s="33"/>
      <c r="ASK32" s="33"/>
      <c r="ASL32" s="32"/>
      <c r="ASM32" s="34"/>
      <c r="ASN32" s="35"/>
      <c r="ASO32" s="36"/>
      <c r="ASP32" s="35"/>
      <c r="ASQ32" s="33"/>
      <c r="ASR32" s="33"/>
      <c r="ASS32" s="33"/>
      <c r="AST32" s="33"/>
      <c r="ASU32" s="33"/>
      <c r="ASV32" s="33"/>
      <c r="ASW32" s="32"/>
      <c r="ASX32" s="37"/>
      <c r="ASY32" s="33"/>
      <c r="ASZ32" s="33"/>
      <c r="ATA32" s="15"/>
      <c r="ATB32" s="15"/>
      <c r="ATC32" s="32"/>
      <c r="ATD32" s="32"/>
      <c r="ATE32" s="33"/>
      <c r="ATF32" s="33"/>
      <c r="ATG32" s="32"/>
      <c r="ATH32" s="34"/>
      <c r="ATI32" s="35"/>
      <c r="ATJ32" s="36"/>
      <c r="ATK32" s="35"/>
      <c r="ATL32" s="33"/>
      <c r="ATM32" s="33"/>
      <c r="ATN32" s="33"/>
      <c r="ATO32" s="33"/>
      <c r="ATP32" s="33"/>
      <c r="ATQ32" s="33"/>
      <c r="ATR32" s="32"/>
      <c r="ATS32" s="37"/>
      <c r="ATT32" s="33"/>
      <c r="ATU32" s="33"/>
      <c r="ATV32" s="15"/>
      <c r="ATW32" s="15"/>
      <c r="ATX32" s="32"/>
      <c r="ATY32" s="32"/>
      <c r="ATZ32" s="33"/>
      <c r="AUA32" s="33"/>
      <c r="AUB32" s="32"/>
      <c r="AUC32" s="34"/>
      <c r="AUD32" s="35"/>
      <c r="AUE32" s="36"/>
      <c r="AUF32" s="35"/>
      <c r="AUG32" s="33"/>
      <c r="AUH32" s="33"/>
      <c r="AUI32" s="33"/>
      <c r="AUJ32" s="33"/>
      <c r="AUK32" s="33"/>
      <c r="AUL32" s="33"/>
      <c r="AUM32" s="32"/>
      <c r="AUN32" s="37"/>
      <c r="AUO32" s="33"/>
      <c r="AUP32" s="33"/>
      <c r="AUQ32" s="15"/>
      <c r="AUR32" s="15"/>
      <c r="AUS32" s="32"/>
      <c r="AUT32" s="32"/>
      <c r="AUU32" s="33"/>
      <c r="AUV32" s="33"/>
      <c r="AUW32" s="32"/>
      <c r="AUX32" s="34"/>
      <c r="AUY32" s="35"/>
      <c r="AUZ32" s="36"/>
      <c r="AVA32" s="35"/>
      <c r="AVB32" s="33"/>
      <c r="AVC32" s="33"/>
      <c r="AVD32" s="33"/>
      <c r="AVE32" s="33"/>
      <c r="AVF32" s="33"/>
      <c r="AVG32" s="33"/>
      <c r="AVH32" s="32"/>
      <c r="AVI32" s="37"/>
      <c r="AVJ32" s="33"/>
      <c r="AVK32" s="33"/>
      <c r="AVL32" s="15"/>
      <c r="AVM32" s="15"/>
      <c r="AVN32" s="32"/>
      <c r="AVO32" s="32"/>
      <c r="AVP32" s="33"/>
      <c r="AVQ32" s="33"/>
      <c r="AVR32" s="32"/>
      <c r="AVS32" s="34"/>
      <c r="AVT32" s="35"/>
      <c r="AVU32" s="36"/>
      <c r="AVV32" s="35"/>
      <c r="AVW32" s="33"/>
      <c r="AVX32" s="33"/>
      <c r="AVY32" s="33"/>
      <c r="AVZ32" s="33"/>
      <c r="AWA32" s="33"/>
      <c r="AWB32" s="33"/>
      <c r="AWC32" s="32"/>
      <c r="AWD32" s="37"/>
      <c r="AWE32" s="33"/>
      <c r="AWF32" s="33"/>
      <c r="AWG32" s="15"/>
      <c r="AWH32" s="15"/>
      <c r="AWI32" s="32"/>
      <c r="AWJ32" s="32"/>
      <c r="AWK32" s="33"/>
      <c r="AWL32" s="33"/>
      <c r="AWM32" s="32"/>
      <c r="AWN32" s="34"/>
      <c r="AWO32" s="35"/>
      <c r="AWP32" s="36"/>
      <c r="AWQ32" s="35"/>
      <c r="AWR32" s="33"/>
      <c r="AWS32" s="33"/>
      <c r="AWT32" s="33"/>
      <c r="AWU32" s="33"/>
      <c r="AWV32" s="33"/>
      <c r="AWW32" s="33"/>
      <c r="AWX32" s="32"/>
      <c r="AWY32" s="37"/>
      <c r="AWZ32" s="33"/>
      <c r="AXA32" s="33"/>
      <c r="AXB32" s="15"/>
      <c r="AXC32" s="15"/>
      <c r="AXD32" s="32"/>
      <c r="AXE32" s="32"/>
      <c r="AXF32" s="33"/>
      <c r="AXG32" s="33"/>
      <c r="AXH32" s="32"/>
      <c r="AXI32" s="34"/>
      <c r="AXJ32" s="35"/>
      <c r="AXK32" s="36"/>
      <c r="AXL32" s="35"/>
      <c r="AXM32" s="33"/>
      <c r="AXN32" s="33"/>
      <c r="AXO32" s="33"/>
      <c r="AXP32" s="33"/>
      <c r="AXQ32" s="33"/>
      <c r="AXR32" s="33"/>
      <c r="AXS32" s="32"/>
      <c r="AXT32" s="37"/>
      <c r="AXU32" s="33"/>
      <c r="AXV32" s="33"/>
      <c r="AXW32" s="15"/>
      <c r="AXX32" s="15"/>
      <c r="AXY32" s="32"/>
      <c r="AXZ32" s="32"/>
      <c r="AYA32" s="33"/>
      <c r="AYB32" s="33"/>
      <c r="AYC32" s="32"/>
      <c r="AYD32" s="34"/>
      <c r="AYE32" s="35"/>
      <c r="AYF32" s="36"/>
      <c r="AYG32" s="35"/>
      <c r="AYH32" s="33"/>
      <c r="AYI32" s="33"/>
      <c r="AYJ32" s="33"/>
      <c r="AYK32" s="33"/>
      <c r="AYL32" s="33"/>
      <c r="AYM32" s="33"/>
      <c r="AYN32" s="32"/>
      <c r="AYO32" s="37"/>
      <c r="AYP32" s="33"/>
      <c r="AYQ32" s="33"/>
      <c r="AYR32" s="15"/>
      <c r="AYS32" s="15"/>
      <c r="AYT32" s="32"/>
      <c r="AYU32" s="32"/>
      <c r="AYV32" s="33"/>
      <c r="AYW32" s="33"/>
      <c r="AYX32" s="32"/>
      <c r="AYY32" s="34"/>
      <c r="AYZ32" s="35"/>
      <c r="AZA32" s="36"/>
      <c r="AZB32" s="35"/>
      <c r="AZC32" s="33"/>
      <c r="AZD32" s="33"/>
      <c r="AZE32" s="33"/>
      <c r="AZF32" s="33"/>
      <c r="AZG32" s="33"/>
      <c r="AZH32" s="33"/>
      <c r="AZI32" s="32"/>
      <c r="AZJ32" s="37"/>
      <c r="AZK32" s="33"/>
      <c r="AZL32" s="33"/>
      <c r="AZM32" s="15"/>
      <c r="AZN32" s="15"/>
      <c r="AZO32" s="32"/>
      <c r="AZP32" s="32"/>
      <c r="AZQ32" s="33"/>
      <c r="AZR32" s="33"/>
      <c r="AZS32" s="32"/>
      <c r="AZT32" s="34"/>
      <c r="AZU32" s="35"/>
      <c r="AZV32" s="36"/>
      <c r="AZW32" s="35"/>
      <c r="AZX32" s="33"/>
      <c r="AZY32" s="33"/>
      <c r="AZZ32" s="33"/>
      <c r="BAA32" s="33"/>
      <c r="BAB32" s="33"/>
      <c r="BAC32" s="33"/>
      <c r="BAD32" s="32"/>
      <c r="BAE32" s="37"/>
      <c r="BAF32" s="33"/>
      <c r="BAG32" s="33"/>
      <c r="BAH32" s="15"/>
      <c r="BAI32" s="15"/>
      <c r="BAJ32" s="32"/>
      <c r="BAK32" s="32"/>
      <c r="BAL32" s="33"/>
      <c r="BAM32" s="33"/>
      <c r="BAN32" s="32"/>
      <c r="BAO32" s="34"/>
      <c r="BAP32" s="35"/>
      <c r="BAQ32" s="36"/>
      <c r="BAR32" s="35"/>
      <c r="BAS32" s="33"/>
      <c r="BAT32" s="33"/>
      <c r="BAU32" s="33"/>
      <c r="BAV32" s="33"/>
      <c r="BAW32" s="33"/>
      <c r="BAX32" s="33"/>
      <c r="BAY32" s="32"/>
      <c r="BAZ32" s="37"/>
      <c r="BBA32" s="33"/>
      <c r="BBB32" s="33"/>
      <c r="BBC32" s="15"/>
      <c r="BBD32" s="15"/>
      <c r="BBE32" s="32"/>
      <c r="BBF32" s="32"/>
      <c r="BBG32" s="33"/>
      <c r="BBH32" s="33"/>
      <c r="BBI32" s="32"/>
      <c r="BBJ32" s="34"/>
      <c r="BBK32" s="35"/>
      <c r="BBL32" s="36"/>
      <c r="BBM32" s="35"/>
      <c r="BBN32" s="33"/>
      <c r="BBO32" s="33"/>
      <c r="BBP32" s="33"/>
      <c r="BBQ32" s="33"/>
      <c r="BBR32" s="33"/>
      <c r="BBS32" s="33"/>
      <c r="BBT32" s="32"/>
      <c r="BBU32" s="37"/>
      <c r="BBV32" s="33"/>
      <c r="BBW32" s="33"/>
      <c r="BBX32" s="15"/>
      <c r="BBY32" s="15"/>
      <c r="BBZ32" s="32"/>
      <c r="BCA32" s="32"/>
      <c r="BCB32" s="33"/>
      <c r="BCC32" s="33"/>
      <c r="BCD32" s="32"/>
      <c r="BCE32" s="34"/>
      <c r="BCF32" s="35"/>
      <c r="BCG32" s="36"/>
      <c r="BCH32" s="35"/>
      <c r="BCI32" s="33"/>
      <c r="BCJ32" s="33"/>
      <c r="BCK32" s="33"/>
      <c r="BCL32" s="33"/>
      <c r="BCM32" s="33"/>
      <c r="BCN32" s="33"/>
      <c r="BCO32" s="32"/>
      <c r="BCP32" s="37"/>
      <c r="BCQ32" s="33"/>
      <c r="BCR32" s="33"/>
      <c r="BCS32" s="15"/>
      <c r="BCT32" s="15"/>
      <c r="BCU32" s="32"/>
      <c r="BCV32" s="32"/>
      <c r="BCW32" s="33"/>
      <c r="BCX32" s="33"/>
      <c r="BCY32" s="32"/>
      <c r="BCZ32" s="34"/>
      <c r="BDA32" s="35"/>
      <c r="BDB32" s="36"/>
      <c r="BDC32" s="35"/>
      <c r="BDD32" s="33"/>
      <c r="BDE32" s="33"/>
      <c r="BDF32" s="33"/>
      <c r="BDG32" s="33"/>
      <c r="BDH32" s="33"/>
      <c r="BDI32" s="33"/>
      <c r="BDJ32" s="32"/>
      <c r="BDK32" s="37"/>
      <c r="BDL32" s="33"/>
      <c r="BDM32" s="33"/>
      <c r="BDN32" s="15"/>
      <c r="BDO32" s="15"/>
      <c r="BDP32" s="32"/>
      <c r="BDQ32" s="32"/>
      <c r="BDR32" s="33"/>
      <c r="BDS32" s="33"/>
      <c r="BDT32" s="32"/>
      <c r="BDU32" s="34"/>
      <c r="BDV32" s="35"/>
      <c r="BDW32" s="36"/>
      <c r="BDX32" s="35"/>
      <c r="BDY32" s="33"/>
      <c r="BDZ32" s="33"/>
      <c r="BEA32" s="33"/>
      <c r="BEB32" s="33"/>
      <c r="BEC32" s="33"/>
      <c r="BED32" s="33"/>
      <c r="BEE32" s="32"/>
      <c r="BEF32" s="37"/>
      <c r="BEG32" s="33"/>
      <c r="BEH32" s="33"/>
      <c r="BEI32" s="15"/>
      <c r="BEJ32" s="15"/>
      <c r="BEK32" s="32"/>
      <c r="BEL32" s="32"/>
      <c r="BEM32" s="33"/>
      <c r="BEN32" s="33"/>
      <c r="BEO32" s="32"/>
      <c r="BEP32" s="34"/>
      <c r="BEQ32" s="35"/>
      <c r="BER32" s="36"/>
      <c r="BES32" s="35"/>
      <c r="BET32" s="33"/>
      <c r="BEU32" s="33"/>
      <c r="BEV32" s="33"/>
      <c r="BEW32" s="33"/>
      <c r="BEX32" s="33"/>
      <c r="BEY32" s="33"/>
      <c r="BEZ32" s="32"/>
      <c r="BFA32" s="37"/>
      <c r="BFB32" s="33"/>
      <c r="BFC32" s="33"/>
      <c r="BFD32" s="15"/>
      <c r="BFE32" s="15"/>
      <c r="BFF32" s="32"/>
      <c r="BFG32" s="32"/>
      <c r="BFH32" s="33"/>
      <c r="BFI32" s="33"/>
      <c r="BFJ32" s="32"/>
      <c r="BFK32" s="34"/>
      <c r="BFL32" s="35"/>
      <c r="BFM32" s="36"/>
      <c r="BFN32" s="35"/>
      <c r="BFO32" s="33"/>
      <c r="BFP32" s="33"/>
      <c r="BFQ32" s="33"/>
      <c r="BFR32" s="33"/>
      <c r="BFS32" s="33"/>
      <c r="BFT32" s="33"/>
      <c r="BFU32" s="32"/>
      <c r="BFV32" s="37"/>
      <c r="BFW32" s="33"/>
      <c r="BFX32" s="33"/>
      <c r="BFY32" s="15"/>
      <c r="BFZ32" s="15"/>
      <c r="BGA32" s="32"/>
      <c r="BGB32" s="32"/>
      <c r="BGC32" s="33"/>
      <c r="BGD32" s="33"/>
      <c r="BGE32" s="32"/>
      <c r="BGF32" s="34"/>
      <c r="BGG32" s="35"/>
      <c r="BGH32" s="36"/>
      <c r="BGI32" s="35"/>
      <c r="BGJ32" s="33"/>
      <c r="BGK32" s="33"/>
      <c r="BGL32" s="33"/>
      <c r="BGM32" s="33"/>
      <c r="BGN32" s="33"/>
      <c r="BGO32" s="33"/>
      <c r="BGP32" s="32"/>
      <c r="BGQ32" s="37"/>
      <c r="BGR32" s="33"/>
      <c r="BGS32" s="33"/>
      <c r="BGT32" s="15"/>
      <c r="BGU32" s="15"/>
      <c r="BGV32" s="32"/>
      <c r="BGW32" s="32"/>
      <c r="BGX32" s="33"/>
      <c r="BGY32" s="33"/>
      <c r="BGZ32" s="32"/>
      <c r="BHA32" s="34"/>
      <c r="BHB32" s="35"/>
      <c r="BHC32" s="36"/>
      <c r="BHD32" s="35"/>
      <c r="BHE32" s="33"/>
      <c r="BHF32" s="33"/>
      <c r="BHG32" s="33"/>
      <c r="BHH32" s="33"/>
      <c r="BHI32" s="33"/>
      <c r="BHJ32" s="33"/>
      <c r="BHK32" s="32"/>
      <c r="BHL32" s="37"/>
      <c r="BHM32" s="33"/>
      <c r="BHN32" s="33"/>
      <c r="BHO32" s="15"/>
      <c r="BHP32" s="15"/>
      <c r="BHQ32" s="32"/>
      <c r="BHR32" s="32"/>
      <c r="BHS32" s="33"/>
      <c r="BHT32" s="33"/>
      <c r="BHU32" s="32"/>
      <c r="BHV32" s="34"/>
      <c r="BHW32" s="35"/>
      <c r="BHX32" s="36"/>
      <c r="BHY32" s="35"/>
      <c r="BHZ32" s="33"/>
      <c r="BIA32" s="33"/>
      <c r="BIB32" s="33"/>
      <c r="BIC32" s="33"/>
      <c r="BID32" s="33"/>
      <c r="BIE32" s="33"/>
      <c r="BIF32" s="32"/>
      <c r="BIG32" s="37"/>
      <c r="BIH32" s="33"/>
      <c r="BII32" s="33"/>
      <c r="BIJ32" s="15"/>
      <c r="BIK32" s="15"/>
      <c r="BIL32" s="32"/>
      <c r="BIM32" s="32"/>
      <c r="BIN32" s="33"/>
      <c r="BIO32" s="33"/>
      <c r="BIP32" s="32"/>
      <c r="BIQ32" s="34"/>
      <c r="BIR32" s="35"/>
      <c r="BIS32" s="36"/>
      <c r="BIT32" s="35"/>
      <c r="BIU32" s="33"/>
      <c r="BIV32" s="33"/>
      <c r="BIW32" s="33"/>
      <c r="BIX32" s="33"/>
      <c r="BIY32" s="33"/>
      <c r="BIZ32" s="33"/>
      <c r="BJA32" s="32"/>
      <c r="BJB32" s="37"/>
      <c r="BJC32" s="33"/>
      <c r="BJD32" s="33"/>
      <c r="BJE32" s="15"/>
      <c r="BJF32" s="15"/>
      <c r="BJG32" s="32"/>
      <c r="BJH32" s="32"/>
      <c r="BJI32" s="33"/>
      <c r="BJJ32" s="33"/>
      <c r="BJK32" s="32"/>
      <c r="BJL32" s="34"/>
      <c r="BJM32" s="35"/>
      <c r="BJN32" s="36"/>
      <c r="BJO32" s="35"/>
      <c r="BJP32" s="33"/>
      <c r="BJQ32" s="33"/>
      <c r="BJR32" s="33"/>
      <c r="BJS32" s="33"/>
      <c r="BJT32" s="33"/>
      <c r="BJU32" s="33"/>
      <c r="BJV32" s="32"/>
      <c r="BJW32" s="37"/>
      <c r="BJX32" s="33"/>
      <c r="BJY32" s="33"/>
      <c r="BJZ32" s="15"/>
      <c r="BKA32" s="15"/>
      <c r="BKB32" s="32"/>
      <c r="BKC32" s="32"/>
      <c r="BKD32" s="33"/>
      <c r="BKE32" s="33"/>
      <c r="BKF32" s="32"/>
      <c r="BKG32" s="34"/>
      <c r="BKH32" s="35"/>
      <c r="BKI32" s="36"/>
      <c r="BKJ32" s="35"/>
      <c r="BKK32" s="33"/>
      <c r="BKL32" s="33"/>
      <c r="BKM32" s="33"/>
      <c r="BKN32" s="33"/>
      <c r="BKO32" s="33"/>
      <c r="BKP32" s="33"/>
      <c r="BKQ32" s="32"/>
      <c r="BKR32" s="37"/>
      <c r="BKS32" s="33"/>
      <c r="BKT32" s="33"/>
      <c r="BKU32" s="15"/>
      <c r="BKV32" s="15"/>
      <c r="BKW32" s="32"/>
      <c r="BKX32" s="32"/>
      <c r="BKY32" s="33"/>
      <c r="BKZ32" s="33"/>
      <c r="BLA32" s="32"/>
      <c r="BLB32" s="34"/>
      <c r="BLC32" s="35"/>
      <c r="BLD32" s="36"/>
      <c r="BLE32" s="35"/>
      <c r="BLF32" s="33"/>
      <c r="BLG32" s="33"/>
      <c r="BLH32" s="33"/>
      <c r="BLI32" s="33"/>
      <c r="BLJ32" s="33"/>
      <c r="BLK32" s="33"/>
      <c r="BLL32" s="32"/>
      <c r="BLM32" s="37"/>
      <c r="BLN32" s="33"/>
      <c r="BLO32" s="33"/>
      <c r="BLP32" s="15"/>
      <c r="BLQ32" s="15"/>
      <c r="BLR32" s="32"/>
      <c r="BLS32" s="32"/>
      <c r="BLT32" s="33"/>
      <c r="BLU32" s="33"/>
      <c r="BLV32" s="32"/>
      <c r="BLW32" s="34"/>
      <c r="BLX32" s="35"/>
      <c r="BLY32" s="36"/>
      <c r="BLZ32" s="35"/>
      <c r="BMA32" s="33"/>
      <c r="BMB32" s="33"/>
      <c r="BMC32" s="33"/>
      <c r="BMD32" s="33"/>
      <c r="BME32" s="33"/>
      <c r="BMF32" s="33"/>
      <c r="BMG32" s="32"/>
      <c r="BMH32" s="37"/>
      <c r="BMI32" s="33"/>
      <c r="BMJ32" s="33"/>
      <c r="BMK32" s="15"/>
      <c r="BML32" s="15"/>
      <c r="BMM32" s="32"/>
      <c r="BMN32" s="32"/>
      <c r="BMO32" s="33"/>
      <c r="BMP32" s="33"/>
      <c r="BMQ32" s="32"/>
      <c r="BMR32" s="34"/>
      <c r="BMS32" s="35"/>
      <c r="BMT32" s="36"/>
      <c r="BMU32" s="35"/>
      <c r="BMV32" s="33"/>
      <c r="BMW32" s="33"/>
      <c r="BMX32" s="33"/>
      <c r="BMY32" s="33"/>
      <c r="BMZ32" s="33"/>
      <c r="BNA32" s="33"/>
      <c r="BNB32" s="32"/>
      <c r="BNC32" s="37"/>
      <c r="BND32" s="33"/>
      <c r="BNE32" s="33"/>
      <c r="BNF32" s="15"/>
      <c r="BNG32" s="15"/>
      <c r="BNH32" s="32"/>
      <c r="BNI32" s="32"/>
      <c r="BNJ32" s="33"/>
      <c r="BNK32" s="33"/>
      <c r="BNL32" s="32"/>
      <c r="BNM32" s="34"/>
      <c r="BNN32" s="35"/>
      <c r="BNO32" s="36"/>
      <c r="BNP32" s="35"/>
      <c r="BNQ32" s="33"/>
      <c r="BNR32" s="33"/>
      <c r="BNS32" s="33"/>
      <c r="BNT32" s="33"/>
      <c r="BNU32" s="33"/>
      <c r="BNV32" s="33"/>
      <c r="BNW32" s="32"/>
      <c r="BNX32" s="37"/>
      <c r="BNY32" s="33"/>
      <c r="BNZ32" s="33"/>
      <c r="BOA32" s="15"/>
      <c r="BOB32" s="15"/>
      <c r="BOC32" s="32"/>
      <c r="BOD32" s="32"/>
      <c r="BOE32" s="33"/>
      <c r="BOF32" s="33"/>
      <c r="BOG32" s="32"/>
      <c r="BOH32" s="34"/>
      <c r="BOI32" s="35"/>
      <c r="BOJ32" s="36"/>
      <c r="BOK32" s="35"/>
      <c r="BOL32" s="33"/>
      <c r="BOM32" s="33"/>
      <c r="BON32" s="33"/>
      <c r="BOO32" s="33"/>
      <c r="BOP32" s="33"/>
      <c r="BOQ32" s="33"/>
      <c r="BOR32" s="32"/>
      <c r="BOS32" s="37"/>
      <c r="BOT32" s="33"/>
      <c r="BOU32" s="33"/>
      <c r="BOV32" s="15"/>
      <c r="BOW32" s="15"/>
      <c r="BOX32" s="32"/>
      <c r="BOY32" s="32"/>
      <c r="BOZ32" s="33"/>
      <c r="BPA32" s="33"/>
      <c r="BPB32" s="32"/>
      <c r="BPC32" s="34"/>
      <c r="BPD32" s="35"/>
      <c r="BPE32" s="36"/>
      <c r="BPF32" s="35"/>
      <c r="BPG32" s="33"/>
      <c r="BPH32" s="33"/>
      <c r="BPI32" s="33"/>
      <c r="BPJ32" s="33"/>
      <c r="BPK32" s="33"/>
      <c r="BPL32" s="33"/>
      <c r="BPM32" s="32"/>
      <c r="BPN32" s="37"/>
      <c r="BPO32" s="33"/>
      <c r="BPP32" s="33"/>
      <c r="BPQ32" s="15"/>
      <c r="BPR32" s="15"/>
      <c r="BPS32" s="32"/>
      <c r="BPT32" s="32"/>
      <c r="BPU32" s="33"/>
      <c r="BPV32" s="33"/>
      <c r="BPW32" s="32"/>
      <c r="BPX32" s="34"/>
      <c r="BPY32" s="35"/>
      <c r="BPZ32" s="36"/>
      <c r="BQA32" s="35"/>
      <c r="BQB32" s="33"/>
      <c r="BQC32" s="33"/>
      <c r="BQD32" s="33"/>
      <c r="BQE32" s="33"/>
      <c r="BQF32" s="33"/>
      <c r="BQG32" s="33"/>
      <c r="BQH32" s="32"/>
      <c r="BQI32" s="37"/>
      <c r="BQJ32" s="33"/>
      <c r="BQK32" s="33"/>
      <c r="BQL32" s="15"/>
      <c r="BQM32" s="15"/>
      <c r="BQN32" s="32"/>
      <c r="BQO32" s="32"/>
      <c r="BQP32" s="33"/>
      <c r="BQQ32" s="33"/>
      <c r="BQR32" s="32"/>
      <c r="BQS32" s="34"/>
      <c r="BQT32" s="35"/>
      <c r="BQU32" s="36"/>
      <c r="BQV32" s="35"/>
      <c r="BQW32" s="33"/>
      <c r="BQX32" s="33"/>
      <c r="BQY32" s="33"/>
      <c r="BQZ32" s="33"/>
      <c r="BRA32" s="33"/>
      <c r="BRB32" s="33"/>
      <c r="BRC32" s="32"/>
      <c r="BRD32" s="37"/>
      <c r="BRE32" s="33"/>
      <c r="BRF32" s="33"/>
      <c r="BRG32" s="15"/>
      <c r="BRH32" s="15"/>
      <c r="BRI32" s="32"/>
      <c r="BRJ32" s="32"/>
      <c r="BRK32" s="33"/>
      <c r="BRL32" s="33"/>
      <c r="BRM32" s="32"/>
      <c r="BRN32" s="34"/>
      <c r="BRO32" s="35"/>
      <c r="BRP32" s="36"/>
      <c r="BRQ32" s="35"/>
      <c r="BRR32" s="33"/>
      <c r="BRS32" s="33"/>
      <c r="BRT32" s="33"/>
      <c r="BRU32" s="33"/>
      <c r="BRV32" s="33"/>
      <c r="BRW32" s="33"/>
      <c r="BRX32" s="32"/>
      <c r="BRY32" s="37"/>
      <c r="BRZ32" s="33"/>
      <c r="BSA32" s="33"/>
      <c r="BSB32" s="15"/>
      <c r="BSC32" s="15"/>
      <c r="BSD32" s="32"/>
      <c r="BSE32" s="32"/>
      <c r="BSF32" s="33"/>
      <c r="BSG32" s="33"/>
      <c r="BSH32" s="32"/>
      <c r="BSI32" s="34"/>
      <c r="BSJ32" s="35"/>
      <c r="BSK32" s="36"/>
      <c r="BSL32" s="35"/>
      <c r="BSM32" s="33"/>
      <c r="BSN32" s="33"/>
      <c r="BSO32" s="33"/>
      <c r="BSP32" s="33"/>
      <c r="BSQ32" s="33"/>
      <c r="BSR32" s="33"/>
      <c r="BSS32" s="32"/>
      <c r="BST32" s="37"/>
      <c r="BSU32" s="33"/>
      <c r="BSV32" s="33"/>
      <c r="BSW32" s="15"/>
      <c r="BSX32" s="15"/>
      <c r="BSY32" s="32"/>
      <c r="BSZ32" s="32"/>
      <c r="BTA32" s="33"/>
      <c r="BTB32" s="33"/>
      <c r="BTC32" s="32"/>
      <c r="BTD32" s="34"/>
      <c r="BTE32" s="35"/>
      <c r="BTF32" s="36"/>
      <c r="BTG32" s="35"/>
      <c r="BTH32" s="33"/>
      <c r="BTI32" s="33"/>
      <c r="BTJ32" s="33"/>
      <c r="BTK32" s="33"/>
      <c r="BTL32" s="33"/>
      <c r="BTM32" s="33"/>
      <c r="BTN32" s="32"/>
      <c r="BTO32" s="37"/>
      <c r="BTP32" s="33"/>
      <c r="BTQ32" s="33"/>
      <c r="BTR32" s="15"/>
      <c r="BTS32" s="15"/>
      <c r="BTT32" s="32"/>
      <c r="BTU32" s="32"/>
      <c r="BTV32" s="33"/>
      <c r="BTW32" s="33"/>
      <c r="BTX32" s="32"/>
      <c r="BTY32" s="34"/>
      <c r="BTZ32" s="35"/>
      <c r="BUA32" s="36"/>
      <c r="BUB32" s="35"/>
      <c r="BUC32" s="33"/>
      <c r="BUD32" s="33"/>
      <c r="BUE32" s="33"/>
      <c r="BUF32" s="33"/>
      <c r="BUG32" s="33"/>
      <c r="BUH32" s="33"/>
      <c r="BUI32" s="32"/>
      <c r="BUJ32" s="37"/>
      <c r="BUK32" s="33"/>
      <c r="BUL32" s="33"/>
      <c r="BUM32" s="15"/>
      <c r="BUN32" s="15"/>
      <c r="BUO32" s="32"/>
      <c r="BUP32" s="32"/>
      <c r="BUQ32" s="33"/>
      <c r="BUR32" s="33"/>
      <c r="BUS32" s="32"/>
      <c r="BUT32" s="34"/>
      <c r="BUU32" s="35"/>
      <c r="BUV32" s="36"/>
      <c r="BUW32" s="35"/>
      <c r="BUX32" s="33"/>
      <c r="BUY32" s="33"/>
      <c r="BUZ32" s="33"/>
      <c r="BVA32" s="33"/>
      <c r="BVB32" s="33"/>
      <c r="BVC32" s="33"/>
      <c r="BVD32" s="32"/>
      <c r="BVE32" s="37"/>
      <c r="BVF32" s="33"/>
      <c r="BVG32" s="33"/>
      <c r="BVH32" s="15"/>
      <c r="BVI32" s="15"/>
      <c r="BVJ32" s="32"/>
      <c r="BVK32" s="32"/>
      <c r="BVL32" s="33"/>
      <c r="BVM32" s="33"/>
      <c r="BVN32" s="32"/>
      <c r="BVO32" s="34"/>
      <c r="BVP32" s="35"/>
      <c r="BVQ32" s="36"/>
      <c r="BVR32" s="35"/>
      <c r="BVS32" s="33"/>
      <c r="BVT32" s="33"/>
      <c r="BVU32" s="33"/>
      <c r="BVV32" s="33"/>
      <c r="BVW32" s="33"/>
      <c r="BVX32" s="33"/>
      <c r="BVY32" s="32"/>
      <c r="BVZ32" s="37"/>
      <c r="BWA32" s="33"/>
      <c r="BWB32" s="33"/>
      <c r="BWC32" s="15"/>
      <c r="BWD32" s="15"/>
      <c r="BWE32" s="32"/>
      <c r="BWF32" s="32"/>
      <c r="BWG32" s="33"/>
      <c r="BWH32" s="33"/>
      <c r="BWI32" s="32"/>
      <c r="BWJ32" s="34"/>
      <c r="BWK32" s="35"/>
      <c r="BWL32" s="36"/>
      <c r="BWM32" s="35"/>
      <c r="BWN32" s="33"/>
      <c r="BWO32" s="33"/>
      <c r="BWP32" s="33"/>
      <c r="BWQ32" s="33"/>
      <c r="BWR32" s="33"/>
      <c r="BWS32" s="33"/>
      <c r="BWT32" s="32"/>
      <c r="BWU32" s="37"/>
      <c r="BWV32" s="33"/>
      <c r="BWW32" s="33"/>
      <c r="BWX32" s="15"/>
      <c r="BWY32" s="15"/>
      <c r="BWZ32" s="32"/>
      <c r="BXA32" s="32"/>
      <c r="BXB32" s="33"/>
      <c r="BXC32" s="33"/>
      <c r="BXD32" s="32"/>
      <c r="BXE32" s="34"/>
      <c r="BXF32" s="35"/>
      <c r="BXG32" s="36"/>
      <c r="BXH32" s="35"/>
      <c r="BXI32" s="33"/>
      <c r="BXJ32" s="33"/>
      <c r="BXK32" s="33"/>
      <c r="BXL32" s="33"/>
      <c r="BXM32" s="33"/>
      <c r="BXN32" s="33"/>
      <c r="BXO32" s="32"/>
      <c r="BXP32" s="37"/>
      <c r="BXQ32" s="33"/>
      <c r="BXR32" s="33"/>
      <c r="BXS32" s="15"/>
      <c r="BXT32" s="15"/>
      <c r="BXU32" s="32"/>
      <c r="BXV32" s="32"/>
      <c r="BXW32" s="33"/>
      <c r="BXX32" s="33"/>
      <c r="BXY32" s="32"/>
      <c r="BXZ32" s="34"/>
      <c r="BYA32" s="35"/>
      <c r="BYB32" s="36"/>
      <c r="BYC32" s="35"/>
      <c r="BYD32" s="33"/>
      <c r="BYE32" s="33"/>
      <c r="BYF32" s="33"/>
      <c r="BYG32" s="33"/>
      <c r="BYH32" s="33"/>
      <c r="BYI32" s="33"/>
      <c r="BYJ32" s="32"/>
      <c r="BYK32" s="37"/>
      <c r="BYL32" s="33"/>
      <c r="BYM32" s="33"/>
      <c r="BYN32" s="15"/>
      <c r="BYO32" s="15"/>
      <c r="BYP32" s="32"/>
      <c r="BYQ32" s="32"/>
      <c r="BYR32" s="33"/>
      <c r="BYS32" s="33"/>
      <c r="BYT32" s="32"/>
      <c r="BYU32" s="34"/>
      <c r="BYV32" s="35"/>
      <c r="BYW32" s="36"/>
      <c r="BYX32" s="35"/>
      <c r="BYY32" s="33"/>
      <c r="BYZ32" s="33"/>
      <c r="BZA32" s="33"/>
      <c r="BZB32" s="33"/>
      <c r="BZC32" s="33"/>
      <c r="BZD32" s="33"/>
      <c r="BZE32" s="32"/>
      <c r="BZF32" s="37"/>
      <c r="BZG32" s="33"/>
      <c r="BZH32" s="33"/>
      <c r="BZI32" s="15"/>
      <c r="BZJ32" s="15"/>
      <c r="BZK32" s="32"/>
      <c r="BZL32" s="32"/>
      <c r="BZM32" s="33"/>
      <c r="BZN32" s="33"/>
      <c r="BZO32" s="32"/>
      <c r="BZP32" s="34"/>
      <c r="BZQ32" s="35"/>
      <c r="BZR32" s="36"/>
      <c r="BZS32" s="35"/>
      <c r="BZT32" s="33"/>
      <c r="BZU32" s="33"/>
      <c r="BZV32" s="33"/>
      <c r="BZW32" s="33"/>
      <c r="BZX32" s="33"/>
      <c r="BZY32" s="33"/>
      <c r="BZZ32" s="32"/>
      <c r="CAA32" s="37"/>
      <c r="CAB32" s="33"/>
      <c r="CAC32" s="33"/>
      <c r="CAD32" s="15"/>
      <c r="CAE32" s="15"/>
      <c r="CAF32" s="32"/>
      <c r="CAG32" s="32"/>
      <c r="CAH32" s="33"/>
      <c r="CAI32" s="33"/>
      <c r="CAJ32" s="32"/>
      <c r="CAK32" s="34"/>
      <c r="CAL32" s="35"/>
      <c r="CAM32" s="36"/>
      <c r="CAN32" s="35"/>
      <c r="CAO32" s="33"/>
      <c r="CAP32" s="33"/>
      <c r="CAQ32" s="33"/>
      <c r="CAR32" s="33"/>
      <c r="CAS32" s="33"/>
      <c r="CAT32" s="33"/>
      <c r="CAU32" s="32"/>
      <c r="CAV32" s="37"/>
      <c r="CAW32" s="33"/>
      <c r="CAX32" s="33"/>
      <c r="CAY32" s="15"/>
      <c r="CAZ32" s="15"/>
      <c r="CBA32" s="32"/>
      <c r="CBB32" s="32"/>
      <c r="CBC32" s="33"/>
      <c r="CBD32" s="33"/>
      <c r="CBE32" s="32"/>
      <c r="CBF32" s="34"/>
      <c r="CBG32" s="35"/>
      <c r="CBH32" s="36"/>
      <c r="CBI32" s="35"/>
      <c r="CBJ32" s="33"/>
      <c r="CBK32" s="33"/>
      <c r="CBL32" s="33"/>
      <c r="CBM32" s="33"/>
      <c r="CBN32" s="33"/>
      <c r="CBO32" s="33"/>
      <c r="CBP32" s="32"/>
      <c r="CBQ32" s="37"/>
      <c r="CBR32" s="33"/>
      <c r="CBS32" s="33"/>
      <c r="CBT32" s="15"/>
      <c r="CBU32" s="15"/>
      <c r="CBV32" s="32"/>
      <c r="CBW32" s="32"/>
      <c r="CBX32" s="33"/>
      <c r="CBY32" s="33"/>
      <c r="CBZ32" s="32"/>
      <c r="CCA32" s="34"/>
      <c r="CCB32" s="35"/>
      <c r="CCC32" s="36"/>
      <c r="CCD32" s="35"/>
      <c r="CCE32" s="33"/>
      <c r="CCF32" s="33"/>
      <c r="CCG32" s="33"/>
      <c r="CCH32" s="33"/>
      <c r="CCI32" s="33"/>
      <c r="CCJ32" s="33"/>
      <c r="CCK32" s="32"/>
      <c r="CCL32" s="37"/>
      <c r="CCM32" s="33"/>
      <c r="CCN32" s="33"/>
      <c r="CCO32" s="15"/>
      <c r="CCP32" s="15"/>
      <c r="CCQ32" s="32"/>
      <c r="CCR32" s="32"/>
      <c r="CCS32" s="33"/>
      <c r="CCT32" s="33"/>
      <c r="CCU32" s="32"/>
      <c r="CCV32" s="34"/>
      <c r="CCW32" s="35"/>
      <c r="CCX32" s="36"/>
      <c r="CCY32" s="35"/>
      <c r="CCZ32" s="33"/>
      <c r="CDA32" s="33"/>
      <c r="CDB32" s="33"/>
      <c r="CDC32" s="33"/>
      <c r="CDD32" s="33"/>
      <c r="CDE32" s="33"/>
      <c r="CDF32" s="32"/>
      <c r="CDG32" s="37"/>
      <c r="CDH32" s="33"/>
      <c r="CDI32" s="33"/>
      <c r="CDJ32" s="15"/>
      <c r="CDK32" s="15"/>
      <c r="CDL32" s="32"/>
      <c r="CDM32" s="32"/>
      <c r="CDN32" s="33"/>
      <c r="CDO32" s="33"/>
      <c r="CDP32" s="32"/>
      <c r="CDQ32" s="34"/>
      <c r="CDR32" s="35"/>
      <c r="CDS32" s="36"/>
      <c r="CDT32" s="35"/>
      <c r="CDU32" s="33"/>
      <c r="CDV32" s="33"/>
      <c r="CDW32" s="33"/>
      <c r="CDX32" s="33"/>
      <c r="CDY32" s="33"/>
      <c r="CDZ32" s="33"/>
      <c r="CEA32" s="32"/>
      <c r="CEB32" s="37"/>
      <c r="CEC32" s="33"/>
      <c r="CED32" s="33"/>
      <c r="CEE32" s="15"/>
      <c r="CEF32" s="15"/>
      <c r="CEG32" s="32"/>
      <c r="CEH32" s="32"/>
      <c r="CEI32" s="33"/>
      <c r="CEJ32" s="33"/>
      <c r="CEK32" s="32"/>
      <c r="CEL32" s="34"/>
      <c r="CEM32" s="35"/>
      <c r="CEN32" s="36"/>
      <c r="CEO32" s="35"/>
      <c r="CEP32" s="33"/>
      <c r="CEQ32" s="33"/>
      <c r="CER32" s="33"/>
      <c r="CES32" s="33"/>
      <c r="CET32" s="33"/>
      <c r="CEU32" s="33"/>
      <c r="CEV32" s="32"/>
      <c r="CEW32" s="37"/>
      <c r="CEX32" s="33"/>
      <c r="CEY32" s="33"/>
      <c r="CEZ32" s="15"/>
      <c r="CFA32" s="15"/>
      <c r="CFB32" s="32"/>
      <c r="CFC32" s="32"/>
      <c r="CFD32" s="33"/>
      <c r="CFE32" s="33"/>
      <c r="CFF32" s="32"/>
      <c r="CFG32" s="34"/>
      <c r="CFH32" s="35"/>
      <c r="CFI32" s="36"/>
      <c r="CFJ32" s="35"/>
      <c r="CFK32" s="33"/>
      <c r="CFL32" s="33"/>
      <c r="CFM32" s="33"/>
      <c r="CFN32" s="33"/>
      <c r="CFO32" s="33"/>
      <c r="CFP32" s="33"/>
      <c r="CFQ32" s="32"/>
      <c r="CFR32" s="37"/>
      <c r="CFS32" s="33"/>
      <c r="CFT32" s="33"/>
      <c r="CFU32" s="15"/>
      <c r="CFV32" s="15"/>
      <c r="CFW32" s="32"/>
      <c r="CFX32" s="32"/>
      <c r="CFY32" s="33"/>
      <c r="CFZ32" s="33"/>
      <c r="CGA32" s="32"/>
      <c r="CGB32" s="34"/>
      <c r="CGC32" s="35"/>
      <c r="CGD32" s="36"/>
      <c r="CGE32" s="35"/>
      <c r="CGF32" s="33"/>
      <c r="CGG32" s="33"/>
      <c r="CGH32" s="33"/>
      <c r="CGI32" s="33"/>
      <c r="CGJ32" s="33"/>
      <c r="CGK32" s="33"/>
      <c r="CGL32" s="32"/>
      <c r="CGM32" s="37"/>
      <c r="CGN32" s="33"/>
      <c r="CGO32" s="33"/>
      <c r="CGP32" s="15"/>
      <c r="CGQ32" s="15"/>
      <c r="CGR32" s="32"/>
      <c r="CGS32" s="32"/>
      <c r="CGT32" s="33"/>
      <c r="CGU32" s="33"/>
      <c r="CGV32" s="32"/>
      <c r="CGW32" s="34"/>
      <c r="CGX32" s="35"/>
      <c r="CGY32" s="36"/>
      <c r="CGZ32" s="35"/>
      <c r="CHA32" s="33"/>
      <c r="CHB32" s="33"/>
      <c r="CHC32" s="33"/>
      <c r="CHD32" s="33"/>
      <c r="CHE32" s="33"/>
      <c r="CHF32" s="33"/>
      <c r="CHG32" s="32"/>
      <c r="CHH32" s="37"/>
      <c r="CHI32" s="33"/>
      <c r="CHJ32" s="33"/>
      <c r="CHK32" s="15"/>
      <c r="CHL32" s="15"/>
      <c r="CHM32" s="32"/>
      <c r="CHN32" s="32"/>
      <c r="CHO32" s="33"/>
      <c r="CHP32" s="33"/>
      <c r="CHQ32" s="32"/>
      <c r="CHR32" s="34"/>
      <c r="CHS32" s="35"/>
      <c r="CHT32" s="36"/>
      <c r="CHU32" s="35"/>
      <c r="CHV32" s="33"/>
      <c r="CHW32" s="33"/>
      <c r="CHX32" s="33"/>
      <c r="CHY32" s="33"/>
      <c r="CHZ32" s="33"/>
      <c r="CIA32" s="33"/>
      <c r="CIB32" s="32"/>
      <c r="CIC32" s="37"/>
      <c r="CID32" s="33"/>
      <c r="CIE32" s="33"/>
      <c r="CIF32" s="15"/>
      <c r="CIG32" s="15"/>
      <c r="CIH32" s="32"/>
      <c r="CII32" s="32"/>
      <c r="CIJ32" s="33"/>
      <c r="CIK32" s="33"/>
      <c r="CIL32" s="32"/>
      <c r="CIM32" s="34"/>
      <c r="CIN32" s="35"/>
      <c r="CIO32" s="36"/>
      <c r="CIP32" s="35"/>
      <c r="CIQ32" s="33"/>
      <c r="CIR32" s="33"/>
      <c r="CIS32" s="33"/>
      <c r="CIT32" s="33"/>
      <c r="CIU32" s="33"/>
      <c r="CIV32" s="33"/>
      <c r="CIW32" s="32"/>
      <c r="CIX32" s="37"/>
      <c r="CIY32" s="33"/>
      <c r="CIZ32" s="33"/>
      <c r="CJA32" s="15"/>
      <c r="CJB32" s="15"/>
      <c r="CJC32" s="32"/>
      <c r="CJD32" s="32"/>
      <c r="CJE32" s="33"/>
      <c r="CJF32" s="33"/>
      <c r="CJG32" s="32"/>
      <c r="CJH32" s="34"/>
      <c r="CJI32" s="35"/>
      <c r="CJJ32" s="36"/>
      <c r="CJK32" s="35"/>
      <c r="CJL32" s="33"/>
      <c r="CJM32" s="33"/>
      <c r="CJN32" s="33"/>
      <c r="CJO32" s="33"/>
      <c r="CJP32" s="33"/>
      <c r="CJQ32" s="33"/>
      <c r="CJR32" s="32"/>
      <c r="CJS32" s="37"/>
      <c r="CJT32" s="33"/>
      <c r="CJU32" s="33"/>
      <c r="CJV32" s="15"/>
      <c r="CJW32" s="15"/>
      <c r="CJX32" s="32"/>
      <c r="CJY32" s="32"/>
      <c r="CJZ32" s="33"/>
      <c r="CKA32" s="33"/>
      <c r="CKB32" s="32"/>
      <c r="CKC32" s="34"/>
      <c r="CKD32" s="35"/>
      <c r="CKE32" s="36"/>
      <c r="CKF32" s="35"/>
      <c r="CKG32" s="33"/>
      <c r="CKH32" s="33"/>
      <c r="CKI32" s="33"/>
      <c r="CKJ32" s="33"/>
      <c r="CKK32" s="33"/>
      <c r="CKL32" s="33"/>
      <c r="CKM32" s="32"/>
      <c r="CKN32" s="37"/>
      <c r="CKO32" s="33"/>
      <c r="CKP32" s="33"/>
      <c r="CKQ32" s="15"/>
      <c r="CKR32" s="15"/>
      <c r="CKS32" s="32"/>
      <c r="CKT32" s="32"/>
      <c r="CKU32" s="33"/>
      <c r="CKV32" s="33"/>
      <c r="CKW32" s="32"/>
      <c r="CKX32" s="34"/>
      <c r="CKY32" s="35"/>
      <c r="CKZ32" s="36"/>
      <c r="CLA32" s="35"/>
      <c r="CLB32" s="33"/>
      <c r="CLC32" s="33"/>
      <c r="CLD32" s="33"/>
      <c r="CLE32" s="33"/>
      <c r="CLF32" s="33"/>
      <c r="CLG32" s="33"/>
      <c r="CLH32" s="32"/>
      <c r="CLI32" s="37"/>
      <c r="CLJ32" s="33"/>
      <c r="CLK32" s="33"/>
      <c r="CLL32" s="15"/>
      <c r="CLM32" s="15"/>
      <c r="CLN32" s="32"/>
      <c r="CLO32" s="32"/>
      <c r="CLP32" s="33"/>
      <c r="CLQ32" s="33"/>
      <c r="CLR32" s="32"/>
      <c r="CLS32" s="34"/>
      <c r="CLT32" s="35"/>
      <c r="CLU32" s="36"/>
      <c r="CLV32" s="35"/>
      <c r="CLW32" s="33"/>
      <c r="CLX32" s="33"/>
      <c r="CLY32" s="33"/>
      <c r="CLZ32" s="33"/>
      <c r="CMA32" s="33"/>
      <c r="CMB32" s="33"/>
      <c r="CMC32" s="32"/>
      <c r="CMD32" s="37"/>
      <c r="CME32" s="33"/>
      <c r="CMF32" s="33"/>
      <c r="CMG32" s="15"/>
      <c r="CMH32" s="15"/>
      <c r="CMI32" s="32"/>
      <c r="CMJ32" s="32"/>
      <c r="CMK32" s="33"/>
      <c r="CML32" s="33"/>
      <c r="CMM32" s="32"/>
      <c r="CMN32" s="34"/>
      <c r="CMO32" s="35"/>
      <c r="CMP32" s="36"/>
      <c r="CMQ32" s="35"/>
      <c r="CMR32" s="33"/>
      <c r="CMS32" s="33"/>
      <c r="CMT32" s="33"/>
      <c r="CMU32" s="33"/>
      <c r="CMV32" s="33"/>
      <c r="CMW32" s="33"/>
      <c r="CMX32" s="32"/>
      <c r="CMY32" s="37"/>
      <c r="CMZ32" s="33"/>
      <c r="CNA32" s="33"/>
      <c r="CNB32" s="15"/>
      <c r="CNC32" s="15"/>
      <c r="CND32" s="32"/>
      <c r="CNE32" s="32"/>
      <c r="CNF32" s="33"/>
      <c r="CNG32" s="33"/>
      <c r="CNH32" s="32"/>
      <c r="CNI32" s="34"/>
      <c r="CNJ32" s="35"/>
      <c r="CNK32" s="36"/>
      <c r="CNL32" s="35"/>
      <c r="CNM32" s="33"/>
      <c r="CNN32" s="33"/>
      <c r="CNO32" s="33"/>
      <c r="CNP32" s="33"/>
      <c r="CNQ32" s="33"/>
      <c r="CNR32" s="33"/>
      <c r="CNS32" s="32"/>
      <c r="CNT32" s="37"/>
      <c r="CNU32" s="33"/>
      <c r="CNV32" s="33"/>
      <c r="CNW32" s="15"/>
      <c r="CNX32" s="15"/>
      <c r="CNY32" s="32"/>
      <c r="CNZ32" s="32"/>
      <c r="COA32" s="33"/>
      <c r="COB32" s="33"/>
      <c r="COC32" s="32"/>
      <c r="COD32" s="34"/>
      <c r="COE32" s="35"/>
      <c r="COF32" s="36"/>
      <c r="COG32" s="35"/>
      <c r="COH32" s="33"/>
      <c r="COI32" s="33"/>
      <c r="COJ32" s="33"/>
      <c r="COK32" s="33"/>
      <c r="COL32" s="33"/>
      <c r="COM32" s="33"/>
      <c r="CON32" s="32"/>
      <c r="COO32" s="37"/>
      <c r="COP32" s="33"/>
      <c r="COQ32" s="33"/>
      <c r="COR32" s="15"/>
      <c r="COS32" s="15"/>
      <c r="COT32" s="32"/>
      <c r="COU32" s="32"/>
      <c r="COV32" s="33"/>
      <c r="COW32" s="33"/>
      <c r="COX32" s="32"/>
      <c r="COY32" s="34"/>
      <c r="COZ32" s="35"/>
      <c r="CPA32" s="36"/>
      <c r="CPB32" s="35"/>
      <c r="CPC32" s="33"/>
      <c r="CPD32" s="33"/>
      <c r="CPE32" s="33"/>
      <c r="CPF32" s="33"/>
      <c r="CPG32" s="33"/>
      <c r="CPH32" s="33"/>
      <c r="CPI32" s="32"/>
      <c r="CPJ32" s="37"/>
      <c r="CPK32" s="33"/>
      <c r="CPL32" s="33"/>
      <c r="CPM32" s="15"/>
      <c r="CPN32" s="15"/>
      <c r="CPO32" s="32"/>
      <c r="CPP32" s="32"/>
      <c r="CPQ32" s="33"/>
      <c r="CPR32" s="33"/>
      <c r="CPS32" s="32"/>
      <c r="CPT32" s="34"/>
      <c r="CPU32" s="35"/>
      <c r="CPV32" s="36"/>
      <c r="CPW32" s="35"/>
      <c r="CPX32" s="33"/>
      <c r="CPY32" s="33"/>
      <c r="CPZ32" s="33"/>
      <c r="CQA32" s="33"/>
      <c r="CQB32" s="33"/>
      <c r="CQC32" s="33"/>
      <c r="CQD32" s="32"/>
      <c r="CQE32" s="37"/>
      <c r="CQF32" s="33"/>
      <c r="CQG32" s="33"/>
      <c r="CQH32" s="15"/>
      <c r="CQI32" s="15"/>
      <c r="CQJ32" s="32"/>
      <c r="CQK32" s="32"/>
      <c r="CQL32" s="33"/>
      <c r="CQM32" s="33"/>
      <c r="CQN32" s="32"/>
      <c r="CQO32" s="34"/>
      <c r="CQP32" s="35"/>
      <c r="CQQ32" s="36"/>
      <c r="CQR32" s="35"/>
      <c r="CQS32" s="33"/>
      <c r="CQT32" s="33"/>
      <c r="CQU32" s="33"/>
      <c r="CQV32" s="33"/>
      <c r="CQW32" s="33"/>
      <c r="CQX32" s="33"/>
      <c r="CQY32" s="32"/>
      <c r="CQZ32" s="37"/>
      <c r="CRA32" s="33"/>
      <c r="CRB32" s="33"/>
      <c r="CRC32" s="15"/>
      <c r="CRD32" s="15"/>
      <c r="CRE32" s="32"/>
      <c r="CRF32" s="32"/>
      <c r="CRG32" s="33"/>
      <c r="CRH32" s="33"/>
      <c r="CRI32" s="32"/>
      <c r="CRJ32" s="34"/>
      <c r="CRK32" s="35"/>
      <c r="CRL32" s="36"/>
      <c r="CRM32" s="35"/>
      <c r="CRN32" s="33"/>
      <c r="CRO32" s="33"/>
      <c r="CRP32" s="33"/>
      <c r="CRQ32" s="33"/>
      <c r="CRR32" s="33"/>
      <c r="CRS32" s="33"/>
      <c r="CRT32" s="32"/>
      <c r="CRU32" s="37"/>
      <c r="CRV32" s="33"/>
      <c r="CRW32" s="33"/>
      <c r="CRX32" s="15"/>
      <c r="CRY32" s="15"/>
      <c r="CRZ32" s="32"/>
      <c r="CSA32" s="32"/>
      <c r="CSB32" s="33"/>
      <c r="CSC32" s="33"/>
      <c r="CSD32" s="32"/>
      <c r="CSE32" s="34"/>
      <c r="CSF32" s="35"/>
      <c r="CSG32" s="36"/>
      <c r="CSH32" s="35"/>
      <c r="CSI32" s="33"/>
      <c r="CSJ32" s="33"/>
      <c r="CSK32" s="33"/>
      <c r="CSL32" s="33"/>
      <c r="CSM32" s="33"/>
      <c r="CSN32" s="33"/>
      <c r="CSO32" s="32"/>
      <c r="CSP32" s="37"/>
      <c r="CSQ32" s="33"/>
      <c r="CSR32" s="33"/>
      <c r="CSS32" s="15"/>
      <c r="CST32" s="15"/>
      <c r="CSU32" s="32"/>
      <c r="CSV32" s="32"/>
      <c r="CSW32" s="33"/>
      <c r="CSX32" s="33"/>
      <c r="CSY32" s="32"/>
      <c r="CSZ32" s="34"/>
      <c r="CTA32" s="35"/>
      <c r="CTB32" s="36"/>
      <c r="CTC32" s="35"/>
      <c r="CTD32" s="33"/>
      <c r="CTE32" s="33"/>
      <c r="CTF32" s="33"/>
      <c r="CTG32" s="33"/>
      <c r="CTH32" s="33"/>
      <c r="CTI32" s="33"/>
      <c r="CTJ32" s="32"/>
      <c r="CTK32" s="37"/>
      <c r="CTL32" s="33"/>
      <c r="CTM32" s="33"/>
      <c r="CTN32" s="15"/>
      <c r="CTO32" s="15"/>
      <c r="CTP32" s="32"/>
      <c r="CTQ32" s="32"/>
      <c r="CTR32" s="33"/>
      <c r="CTS32" s="33"/>
      <c r="CTT32" s="32"/>
      <c r="CTU32" s="34"/>
      <c r="CTV32" s="35"/>
      <c r="CTW32" s="36"/>
      <c r="CTX32" s="35"/>
      <c r="CTY32" s="33"/>
      <c r="CTZ32" s="33"/>
      <c r="CUA32" s="33"/>
      <c r="CUB32" s="33"/>
      <c r="CUC32" s="33"/>
      <c r="CUD32" s="33"/>
      <c r="CUE32" s="32"/>
      <c r="CUF32" s="37"/>
      <c r="CUG32" s="33"/>
      <c r="CUH32" s="33"/>
      <c r="CUI32" s="15"/>
      <c r="CUJ32" s="15"/>
      <c r="CUK32" s="32"/>
      <c r="CUL32" s="32"/>
      <c r="CUM32" s="33"/>
      <c r="CUN32" s="33"/>
      <c r="CUO32" s="32"/>
      <c r="CUP32" s="34"/>
      <c r="CUQ32" s="35"/>
      <c r="CUR32" s="36"/>
      <c r="CUS32" s="35"/>
      <c r="CUT32" s="33"/>
      <c r="CUU32" s="33"/>
      <c r="CUV32" s="33"/>
      <c r="CUW32" s="33"/>
      <c r="CUX32" s="33"/>
      <c r="CUY32" s="33"/>
      <c r="CUZ32" s="32"/>
      <c r="CVA32" s="37"/>
      <c r="CVB32" s="33"/>
      <c r="CVC32" s="33"/>
      <c r="CVD32" s="15"/>
      <c r="CVE32" s="15"/>
      <c r="CVF32" s="32"/>
      <c r="CVG32" s="32"/>
      <c r="CVH32" s="33"/>
      <c r="CVI32" s="33"/>
      <c r="CVJ32" s="32"/>
      <c r="CVK32" s="34"/>
      <c r="CVL32" s="35"/>
      <c r="CVM32" s="36"/>
      <c r="CVN32" s="35"/>
      <c r="CVO32" s="33"/>
      <c r="CVP32" s="33"/>
      <c r="CVQ32" s="33"/>
      <c r="CVR32" s="33"/>
      <c r="CVS32" s="33"/>
      <c r="CVT32" s="33"/>
      <c r="CVU32" s="32"/>
      <c r="CVV32" s="37"/>
      <c r="CVW32" s="33"/>
      <c r="CVX32" s="33"/>
      <c r="CVY32" s="15"/>
      <c r="CVZ32" s="15"/>
      <c r="CWA32" s="32"/>
      <c r="CWB32" s="32"/>
      <c r="CWC32" s="33"/>
      <c r="CWD32" s="33"/>
      <c r="CWE32" s="32"/>
      <c r="CWF32" s="34"/>
      <c r="CWG32" s="35"/>
      <c r="CWH32" s="36"/>
      <c r="CWI32" s="35"/>
      <c r="CWJ32" s="33"/>
      <c r="CWK32" s="33"/>
      <c r="CWL32" s="33"/>
      <c r="CWM32" s="33"/>
      <c r="CWN32" s="33"/>
      <c r="CWO32" s="33"/>
      <c r="CWP32" s="32"/>
      <c r="CWQ32" s="37"/>
      <c r="CWR32" s="33"/>
      <c r="CWS32" s="33"/>
      <c r="CWT32" s="15"/>
      <c r="CWU32" s="15"/>
      <c r="CWV32" s="32"/>
      <c r="CWW32" s="32"/>
      <c r="CWX32" s="33"/>
      <c r="CWY32" s="33"/>
      <c r="CWZ32" s="32"/>
      <c r="CXA32" s="34"/>
      <c r="CXB32" s="35"/>
      <c r="CXC32" s="36"/>
      <c r="CXD32" s="35"/>
      <c r="CXE32" s="33"/>
      <c r="CXF32" s="33"/>
      <c r="CXG32" s="33"/>
      <c r="CXH32" s="33"/>
      <c r="CXI32" s="33"/>
      <c r="CXJ32" s="33"/>
      <c r="CXK32" s="32"/>
      <c r="CXL32" s="37"/>
      <c r="CXM32" s="33"/>
      <c r="CXN32" s="33"/>
      <c r="CXO32" s="15"/>
      <c r="CXP32" s="15"/>
      <c r="CXQ32" s="32"/>
      <c r="CXR32" s="32"/>
      <c r="CXS32" s="33"/>
      <c r="CXT32" s="33"/>
      <c r="CXU32" s="32"/>
      <c r="CXV32" s="34"/>
      <c r="CXW32" s="35"/>
      <c r="CXX32" s="36"/>
      <c r="CXY32" s="35"/>
      <c r="CXZ32" s="33"/>
      <c r="CYA32" s="33"/>
      <c r="CYB32" s="33"/>
      <c r="CYC32" s="33"/>
      <c r="CYD32" s="33"/>
      <c r="CYE32" s="33"/>
      <c r="CYF32" s="32"/>
      <c r="CYG32" s="37"/>
      <c r="CYH32" s="33"/>
      <c r="CYI32" s="33"/>
      <c r="CYJ32" s="15"/>
      <c r="CYK32" s="15"/>
      <c r="CYL32" s="32"/>
      <c r="CYM32" s="32"/>
      <c r="CYN32" s="33"/>
      <c r="CYO32" s="33"/>
      <c r="CYP32" s="32"/>
      <c r="CYQ32" s="34"/>
      <c r="CYR32" s="35"/>
      <c r="CYS32" s="36"/>
      <c r="CYT32" s="35"/>
      <c r="CYU32" s="33"/>
      <c r="CYV32" s="33"/>
      <c r="CYW32" s="33"/>
      <c r="CYX32" s="33"/>
      <c r="CYY32" s="33"/>
      <c r="CYZ32" s="33"/>
      <c r="CZA32" s="32"/>
      <c r="CZB32" s="37"/>
      <c r="CZC32" s="33"/>
      <c r="CZD32" s="33"/>
      <c r="CZE32" s="15"/>
      <c r="CZF32" s="15"/>
      <c r="CZG32" s="32"/>
      <c r="CZH32" s="32"/>
      <c r="CZI32" s="33"/>
      <c r="CZJ32" s="33"/>
      <c r="CZK32" s="32"/>
      <c r="CZL32" s="34"/>
      <c r="CZM32" s="35"/>
      <c r="CZN32" s="36"/>
      <c r="CZO32" s="35"/>
      <c r="CZP32" s="33"/>
      <c r="CZQ32" s="33"/>
      <c r="CZR32" s="33"/>
      <c r="CZS32" s="33"/>
      <c r="CZT32" s="33"/>
      <c r="CZU32" s="33"/>
      <c r="CZV32" s="32"/>
      <c r="CZW32" s="37"/>
      <c r="CZX32" s="33"/>
      <c r="CZY32" s="33"/>
      <c r="CZZ32" s="15"/>
      <c r="DAA32" s="15"/>
      <c r="DAB32" s="32"/>
      <c r="DAC32" s="32"/>
      <c r="DAD32" s="33"/>
      <c r="DAE32" s="33"/>
      <c r="DAF32" s="32"/>
      <c r="DAG32" s="34"/>
      <c r="DAH32" s="35"/>
      <c r="DAI32" s="36"/>
      <c r="DAJ32" s="35"/>
      <c r="DAK32" s="33"/>
      <c r="DAL32" s="33"/>
      <c r="DAM32" s="33"/>
      <c r="DAN32" s="33"/>
      <c r="DAO32" s="33"/>
      <c r="DAP32" s="33"/>
      <c r="DAQ32" s="32"/>
      <c r="DAR32" s="37"/>
      <c r="DAS32" s="33"/>
      <c r="DAT32" s="33"/>
      <c r="DAU32" s="15"/>
      <c r="DAV32" s="15"/>
      <c r="DAW32" s="32"/>
      <c r="DAX32" s="32"/>
      <c r="DAY32" s="33"/>
      <c r="DAZ32" s="33"/>
      <c r="DBA32" s="32"/>
      <c r="DBB32" s="34"/>
      <c r="DBC32" s="35"/>
      <c r="DBD32" s="36"/>
      <c r="DBE32" s="35"/>
      <c r="DBF32" s="33"/>
      <c r="DBG32" s="33"/>
      <c r="DBH32" s="33"/>
      <c r="DBI32" s="33"/>
      <c r="DBJ32" s="33"/>
      <c r="DBK32" s="33"/>
      <c r="DBL32" s="32"/>
      <c r="DBM32" s="37"/>
      <c r="DBN32" s="33"/>
      <c r="DBO32" s="33"/>
      <c r="DBP32" s="15"/>
      <c r="DBQ32" s="15"/>
      <c r="DBR32" s="32"/>
      <c r="DBS32" s="32"/>
      <c r="DBT32" s="33"/>
      <c r="DBU32" s="33"/>
      <c r="DBV32" s="32"/>
      <c r="DBW32" s="34"/>
      <c r="DBX32" s="35"/>
      <c r="DBY32" s="36"/>
      <c r="DBZ32" s="35"/>
      <c r="DCA32" s="33"/>
      <c r="DCB32" s="33"/>
      <c r="DCC32" s="33"/>
      <c r="DCD32" s="33"/>
      <c r="DCE32" s="33"/>
      <c r="DCF32" s="33"/>
      <c r="DCG32" s="32"/>
      <c r="DCH32" s="37"/>
      <c r="DCI32" s="33"/>
      <c r="DCJ32" s="33"/>
      <c r="DCK32" s="15"/>
      <c r="DCL32" s="15"/>
      <c r="DCM32" s="32"/>
      <c r="DCN32" s="32"/>
      <c r="DCO32" s="33"/>
      <c r="DCP32" s="33"/>
      <c r="DCQ32" s="32"/>
      <c r="DCR32" s="34"/>
      <c r="DCS32" s="35"/>
      <c r="DCT32" s="36"/>
      <c r="DCU32" s="35"/>
      <c r="DCV32" s="33"/>
      <c r="DCW32" s="33"/>
      <c r="DCX32" s="33"/>
      <c r="DCY32" s="33"/>
      <c r="DCZ32" s="33"/>
      <c r="DDA32" s="33"/>
      <c r="DDB32" s="32"/>
      <c r="DDC32" s="37"/>
      <c r="DDD32" s="33"/>
      <c r="DDE32" s="33"/>
      <c r="DDF32" s="15"/>
      <c r="DDG32" s="15"/>
      <c r="DDH32" s="32"/>
      <c r="DDI32" s="32"/>
      <c r="DDJ32" s="33"/>
      <c r="DDK32" s="33"/>
      <c r="DDL32" s="32"/>
      <c r="DDM32" s="34"/>
      <c r="DDN32" s="35"/>
      <c r="DDO32" s="36"/>
      <c r="DDP32" s="35"/>
      <c r="DDQ32" s="33"/>
      <c r="DDR32" s="33"/>
      <c r="DDS32" s="33"/>
      <c r="DDT32" s="33"/>
      <c r="DDU32" s="33"/>
      <c r="DDV32" s="33"/>
      <c r="DDW32" s="32"/>
      <c r="DDX32" s="37"/>
      <c r="DDY32" s="33"/>
      <c r="DDZ32" s="33"/>
      <c r="DEA32" s="15"/>
      <c r="DEB32" s="15"/>
      <c r="DEC32" s="32"/>
      <c r="DED32" s="32"/>
      <c r="DEE32" s="33"/>
      <c r="DEF32" s="33"/>
      <c r="DEG32" s="32"/>
      <c r="DEH32" s="34"/>
      <c r="DEI32" s="35"/>
      <c r="DEJ32" s="36"/>
      <c r="DEK32" s="35"/>
      <c r="DEL32" s="33"/>
      <c r="DEM32" s="33"/>
      <c r="DEN32" s="33"/>
      <c r="DEO32" s="33"/>
      <c r="DEP32" s="33"/>
      <c r="DEQ32" s="33"/>
      <c r="DER32" s="32"/>
      <c r="DES32" s="37"/>
      <c r="DET32" s="33"/>
      <c r="DEU32" s="33"/>
      <c r="DEV32" s="15"/>
      <c r="DEW32" s="15"/>
      <c r="DEX32" s="32"/>
      <c r="DEY32" s="32"/>
      <c r="DEZ32" s="33"/>
      <c r="DFA32" s="33"/>
      <c r="DFB32" s="32"/>
      <c r="DFC32" s="34"/>
      <c r="DFD32" s="35"/>
      <c r="DFE32" s="36"/>
      <c r="DFF32" s="35"/>
      <c r="DFG32" s="33"/>
      <c r="DFH32" s="33"/>
      <c r="DFI32" s="33"/>
      <c r="DFJ32" s="33"/>
      <c r="DFK32" s="33"/>
      <c r="DFL32" s="33"/>
      <c r="DFM32" s="32"/>
      <c r="DFN32" s="37"/>
      <c r="DFO32" s="33"/>
      <c r="DFP32" s="33"/>
      <c r="DFQ32" s="15"/>
      <c r="DFR32" s="15"/>
      <c r="DFS32" s="32"/>
      <c r="DFT32" s="32"/>
      <c r="DFU32" s="33"/>
      <c r="DFV32" s="33"/>
      <c r="DFW32" s="32"/>
      <c r="DFX32" s="34"/>
      <c r="DFY32" s="35"/>
      <c r="DFZ32" s="36"/>
      <c r="DGA32" s="35"/>
      <c r="DGB32" s="33"/>
      <c r="DGC32" s="33"/>
      <c r="DGD32" s="33"/>
      <c r="DGE32" s="33"/>
      <c r="DGF32" s="33"/>
      <c r="DGG32" s="33"/>
      <c r="DGH32" s="32"/>
      <c r="DGI32" s="37"/>
      <c r="DGJ32" s="33"/>
      <c r="DGK32" s="33"/>
      <c r="DGL32" s="15"/>
      <c r="DGM32" s="15"/>
      <c r="DGN32" s="32"/>
      <c r="DGO32" s="32"/>
      <c r="DGP32" s="33"/>
      <c r="DGQ32" s="33"/>
      <c r="DGR32" s="32"/>
      <c r="DGS32" s="34"/>
      <c r="DGT32" s="35"/>
      <c r="DGU32" s="36"/>
      <c r="DGV32" s="35"/>
      <c r="DGW32" s="33"/>
      <c r="DGX32" s="33"/>
      <c r="DGY32" s="33"/>
      <c r="DGZ32" s="33"/>
      <c r="DHA32" s="33"/>
      <c r="DHB32" s="33"/>
      <c r="DHC32" s="32"/>
      <c r="DHD32" s="37"/>
      <c r="DHE32" s="33"/>
      <c r="DHF32" s="33"/>
      <c r="DHG32" s="15"/>
      <c r="DHH32" s="15"/>
      <c r="DHI32" s="32"/>
      <c r="DHJ32" s="32"/>
      <c r="DHK32" s="33"/>
      <c r="DHL32" s="33"/>
      <c r="DHM32" s="32"/>
      <c r="DHN32" s="34"/>
      <c r="DHO32" s="35"/>
      <c r="DHP32" s="36"/>
      <c r="DHQ32" s="35"/>
      <c r="DHR32" s="33"/>
      <c r="DHS32" s="33"/>
      <c r="DHT32" s="33"/>
      <c r="DHU32" s="33"/>
      <c r="DHV32" s="33"/>
      <c r="DHW32" s="33"/>
      <c r="DHX32" s="32"/>
      <c r="DHY32" s="37"/>
      <c r="DHZ32" s="33"/>
      <c r="DIA32" s="33"/>
      <c r="DIB32" s="15"/>
      <c r="DIC32" s="15"/>
      <c r="DID32" s="32"/>
      <c r="DIE32" s="32"/>
      <c r="DIF32" s="33"/>
      <c r="DIG32" s="33"/>
      <c r="DIH32" s="32"/>
      <c r="DII32" s="34"/>
      <c r="DIJ32" s="35"/>
      <c r="DIK32" s="36"/>
      <c r="DIL32" s="35"/>
      <c r="DIM32" s="33"/>
      <c r="DIN32" s="33"/>
      <c r="DIO32" s="33"/>
      <c r="DIP32" s="33"/>
      <c r="DIQ32" s="33"/>
      <c r="DIR32" s="33"/>
      <c r="DIS32" s="32"/>
      <c r="DIT32" s="37"/>
      <c r="DIU32" s="33"/>
      <c r="DIV32" s="33"/>
      <c r="DIW32" s="15"/>
      <c r="DIX32" s="15"/>
      <c r="DIY32" s="32"/>
      <c r="DIZ32" s="32"/>
      <c r="DJA32" s="33"/>
      <c r="DJB32" s="33"/>
      <c r="DJC32" s="32"/>
      <c r="DJD32" s="34"/>
      <c r="DJE32" s="35"/>
      <c r="DJF32" s="36"/>
      <c r="DJG32" s="35"/>
      <c r="DJH32" s="33"/>
      <c r="DJI32" s="33"/>
      <c r="DJJ32" s="33"/>
      <c r="DJK32" s="33"/>
      <c r="DJL32" s="33"/>
      <c r="DJM32" s="33"/>
      <c r="DJN32" s="32"/>
      <c r="DJO32" s="37"/>
      <c r="DJP32" s="33"/>
      <c r="DJQ32" s="33"/>
      <c r="DJR32" s="15"/>
      <c r="DJS32" s="15"/>
      <c r="DJT32" s="32"/>
      <c r="DJU32" s="32"/>
      <c r="DJV32" s="33"/>
      <c r="DJW32" s="33"/>
      <c r="DJX32" s="32"/>
      <c r="DJY32" s="34"/>
      <c r="DJZ32" s="35"/>
      <c r="DKA32" s="36"/>
      <c r="DKB32" s="35"/>
      <c r="DKC32" s="33"/>
      <c r="DKD32" s="33"/>
      <c r="DKE32" s="33"/>
      <c r="DKF32" s="33"/>
      <c r="DKG32" s="33"/>
      <c r="DKH32" s="33"/>
      <c r="DKI32" s="32"/>
      <c r="DKJ32" s="37"/>
      <c r="DKK32" s="33"/>
      <c r="DKL32" s="33"/>
      <c r="DKM32" s="15"/>
      <c r="DKN32" s="15"/>
      <c r="DKO32" s="32"/>
      <c r="DKP32" s="32"/>
      <c r="DKQ32" s="33"/>
      <c r="DKR32" s="33"/>
      <c r="DKS32" s="32"/>
      <c r="DKT32" s="34"/>
      <c r="DKU32" s="35"/>
      <c r="DKV32" s="36"/>
      <c r="DKW32" s="35"/>
      <c r="DKX32" s="33"/>
      <c r="DKY32" s="33"/>
      <c r="DKZ32" s="33"/>
      <c r="DLA32" s="33"/>
      <c r="DLB32" s="33"/>
      <c r="DLC32" s="33"/>
      <c r="DLD32" s="32"/>
      <c r="DLE32" s="37"/>
      <c r="DLF32" s="33"/>
      <c r="DLG32" s="33"/>
      <c r="DLH32" s="15"/>
      <c r="DLI32" s="15"/>
      <c r="DLJ32" s="32"/>
      <c r="DLK32" s="32"/>
      <c r="DLL32" s="33"/>
      <c r="DLM32" s="33"/>
      <c r="DLN32" s="32"/>
      <c r="DLO32" s="34"/>
      <c r="DLP32" s="35"/>
      <c r="DLQ32" s="36"/>
      <c r="DLR32" s="35"/>
      <c r="DLS32" s="33"/>
      <c r="DLT32" s="33"/>
      <c r="DLU32" s="33"/>
      <c r="DLV32" s="33"/>
      <c r="DLW32" s="33"/>
      <c r="DLX32" s="33"/>
      <c r="DLY32" s="32"/>
      <c r="DLZ32" s="37"/>
      <c r="DMA32" s="33"/>
      <c r="DMB32" s="33"/>
      <c r="DMC32" s="15"/>
      <c r="DMD32" s="15"/>
      <c r="DME32" s="32"/>
      <c r="DMF32" s="32"/>
      <c r="DMG32" s="33"/>
      <c r="DMH32" s="33"/>
      <c r="DMI32" s="32"/>
      <c r="DMJ32" s="34"/>
      <c r="DMK32" s="35"/>
      <c r="DML32" s="36"/>
      <c r="DMM32" s="35"/>
      <c r="DMN32" s="33"/>
      <c r="DMO32" s="33"/>
      <c r="DMP32" s="33"/>
      <c r="DMQ32" s="33"/>
      <c r="DMR32" s="33"/>
      <c r="DMS32" s="33"/>
      <c r="DMT32" s="32"/>
      <c r="DMU32" s="37"/>
      <c r="DMV32" s="33"/>
      <c r="DMW32" s="33"/>
      <c r="DMX32" s="15"/>
      <c r="DMY32" s="15"/>
      <c r="DMZ32" s="32"/>
      <c r="DNA32" s="32"/>
      <c r="DNB32" s="33"/>
      <c r="DNC32" s="33"/>
      <c r="DND32" s="32"/>
      <c r="DNE32" s="34"/>
      <c r="DNF32" s="35"/>
      <c r="DNG32" s="36"/>
      <c r="DNH32" s="35"/>
      <c r="DNI32" s="33"/>
      <c r="DNJ32" s="33"/>
      <c r="DNK32" s="33"/>
      <c r="DNL32" s="33"/>
      <c r="DNM32" s="33"/>
      <c r="DNN32" s="33"/>
      <c r="DNO32" s="32"/>
      <c r="DNP32" s="37"/>
      <c r="DNQ32" s="33"/>
      <c r="DNR32" s="33"/>
      <c r="DNS32" s="15"/>
      <c r="DNT32" s="15"/>
      <c r="DNU32" s="32"/>
      <c r="DNV32" s="32"/>
      <c r="DNW32" s="33"/>
      <c r="DNX32" s="33"/>
      <c r="DNY32" s="32"/>
      <c r="DNZ32" s="34"/>
      <c r="DOA32" s="35"/>
      <c r="DOB32" s="36"/>
      <c r="DOC32" s="35"/>
      <c r="DOD32" s="33"/>
      <c r="DOE32" s="33"/>
      <c r="DOF32" s="33"/>
      <c r="DOG32" s="33"/>
      <c r="DOH32" s="33"/>
      <c r="DOI32" s="33"/>
      <c r="DOJ32" s="32"/>
      <c r="DOK32" s="37"/>
      <c r="DOL32" s="33"/>
      <c r="DOM32" s="33"/>
      <c r="DON32" s="15"/>
      <c r="DOO32" s="15"/>
      <c r="DOP32" s="32"/>
      <c r="DOQ32" s="32"/>
      <c r="DOR32" s="33"/>
      <c r="DOS32" s="33"/>
      <c r="DOT32" s="32"/>
      <c r="DOU32" s="34"/>
      <c r="DOV32" s="35"/>
      <c r="DOW32" s="36"/>
      <c r="DOX32" s="35"/>
      <c r="DOY32" s="33"/>
      <c r="DOZ32" s="33"/>
      <c r="DPA32" s="33"/>
      <c r="DPB32" s="33"/>
      <c r="DPC32" s="33"/>
      <c r="DPD32" s="33"/>
      <c r="DPE32" s="32"/>
      <c r="DPF32" s="37"/>
      <c r="DPG32" s="33"/>
      <c r="DPH32" s="33"/>
      <c r="DPI32" s="15"/>
      <c r="DPJ32" s="15"/>
      <c r="DPK32" s="32"/>
      <c r="DPL32" s="32"/>
      <c r="DPM32" s="33"/>
      <c r="DPN32" s="33"/>
      <c r="DPO32" s="32"/>
      <c r="DPP32" s="34"/>
      <c r="DPQ32" s="35"/>
      <c r="DPR32" s="36"/>
      <c r="DPS32" s="35"/>
      <c r="DPT32" s="33"/>
      <c r="DPU32" s="33"/>
      <c r="DPV32" s="33"/>
      <c r="DPW32" s="33"/>
      <c r="DPX32" s="33"/>
      <c r="DPY32" s="33"/>
      <c r="DPZ32" s="32"/>
      <c r="DQA32" s="37"/>
      <c r="DQB32" s="33"/>
      <c r="DQC32" s="33"/>
      <c r="DQD32" s="15"/>
      <c r="DQE32" s="15"/>
      <c r="DQF32" s="32"/>
      <c r="DQG32" s="32"/>
      <c r="DQH32" s="33"/>
      <c r="DQI32" s="33"/>
      <c r="DQJ32" s="32"/>
      <c r="DQK32" s="34"/>
      <c r="DQL32" s="35"/>
      <c r="DQM32" s="36"/>
      <c r="DQN32" s="35"/>
      <c r="DQO32" s="33"/>
      <c r="DQP32" s="33"/>
      <c r="DQQ32" s="33"/>
      <c r="DQR32" s="33"/>
      <c r="DQS32" s="33"/>
      <c r="DQT32" s="33"/>
      <c r="DQU32" s="32"/>
      <c r="DQV32" s="37"/>
      <c r="DQW32" s="33"/>
      <c r="DQX32" s="33"/>
      <c r="DQY32" s="15"/>
      <c r="DQZ32" s="15"/>
      <c r="DRA32" s="32"/>
      <c r="DRB32" s="32"/>
      <c r="DRC32" s="33"/>
      <c r="DRD32" s="33"/>
      <c r="DRE32" s="32"/>
      <c r="DRF32" s="34"/>
      <c r="DRG32" s="35"/>
      <c r="DRH32" s="36"/>
      <c r="DRI32" s="35"/>
      <c r="DRJ32" s="33"/>
      <c r="DRK32" s="33"/>
      <c r="DRL32" s="33"/>
      <c r="DRM32" s="33"/>
      <c r="DRN32" s="33"/>
      <c r="DRO32" s="33"/>
      <c r="DRP32" s="32"/>
      <c r="DRQ32" s="37"/>
      <c r="DRR32" s="33"/>
      <c r="DRS32" s="33"/>
      <c r="DRT32" s="15"/>
      <c r="DRU32" s="15"/>
      <c r="DRV32" s="32"/>
      <c r="DRW32" s="32"/>
      <c r="DRX32" s="33"/>
      <c r="DRY32" s="33"/>
      <c r="DRZ32" s="32"/>
      <c r="DSA32" s="34"/>
      <c r="DSB32" s="35"/>
      <c r="DSC32" s="36"/>
      <c r="DSD32" s="35"/>
      <c r="DSE32" s="33"/>
      <c r="DSF32" s="33"/>
      <c r="DSG32" s="33"/>
      <c r="DSH32" s="33"/>
      <c r="DSI32" s="33"/>
      <c r="DSJ32" s="33"/>
      <c r="DSK32" s="32"/>
      <c r="DSL32" s="37"/>
      <c r="DSM32" s="33"/>
      <c r="DSN32" s="33"/>
      <c r="DSO32" s="15"/>
      <c r="DSP32" s="15"/>
      <c r="DSQ32" s="32"/>
      <c r="DSR32" s="32"/>
      <c r="DSS32" s="33"/>
      <c r="DST32" s="33"/>
      <c r="DSU32" s="32"/>
      <c r="DSV32" s="34"/>
      <c r="DSW32" s="35"/>
      <c r="DSX32" s="36"/>
      <c r="DSY32" s="35"/>
      <c r="DSZ32" s="33"/>
      <c r="DTA32" s="33"/>
      <c r="DTB32" s="33"/>
      <c r="DTC32" s="33"/>
      <c r="DTD32" s="33"/>
      <c r="DTE32" s="33"/>
      <c r="DTF32" s="32"/>
      <c r="DTG32" s="37"/>
      <c r="DTH32" s="33"/>
      <c r="DTI32" s="33"/>
      <c r="DTJ32" s="15"/>
      <c r="DTK32" s="15"/>
      <c r="DTL32" s="32"/>
      <c r="DTM32" s="32"/>
      <c r="DTN32" s="33"/>
      <c r="DTO32" s="33"/>
      <c r="DTP32" s="32"/>
      <c r="DTQ32" s="34"/>
      <c r="DTR32" s="35"/>
      <c r="DTS32" s="36"/>
      <c r="DTT32" s="35"/>
      <c r="DTU32" s="33"/>
      <c r="DTV32" s="33"/>
      <c r="DTW32" s="33"/>
      <c r="DTX32" s="33"/>
      <c r="DTY32" s="33"/>
      <c r="DTZ32" s="33"/>
      <c r="DUA32" s="32"/>
      <c r="DUB32" s="37"/>
      <c r="DUC32" s="33"/>
      <c r="DUD32" s="33"/>
      <c r="DUE32" s="15"/>
      <c r="DUF32" s="15"/>
      <c r="DUG32" s="32"/>
      <c r="DUH32" s="32"/>
      <c r="DUI32" s="33"/>
      <c r="DUJ32" s="33"/>
      <c r="DUK32" s="32"/>
      <c r="DUL32" s="34"/>
      <c r="DUM32" s="35"/>
      <c r="DUN32" s="36"/>
      <c r="DUO32" s="35"/>
      <c r="DUP32" s="33"/>
      <c r="DUQ32" s="33"/>
      <c r="DUR32" s="33"/>
      <c r="DUS32" s="33"/>
      <c r="DUT32" s="33"/>
      <c r="DUU32" s="33"/>
      <c r="DUV32" s="32"/>
      <c r="DUW32" s="37"/>
      <c r="DUX32" s="33"/>
      <c r="DUY32" s="33"/>
      <c r="DUZ32" s="15"/>
      <c r="DVA32" s="15"/>
      <c r="DVB32" s="32"/>
      <c r="DVC32" s="32"/>
      <c r="DVD32" s="33"/>
      <c r="DVE32" s="33"/>
      <c r="DVF32" s="32"/>
      <c r="DVG32" s="34"/>
      <c r="DVH32" s="35"/>
      <c r="DVI32" s="36"/>
      <c r="DVJ32" s="35"/>
      <c r="DVK32" s="33"/>
      <c r="DVL32" s="33"/>
      <c r="DVM32" s="33"/>
      <c r="DVN32" s="33"/>
      <c r="DVO32" s="33"/>
      <c r="DVP32" s="33"/>
      <c r="DVQ32" s="32"/>
      <c r="DVR32" s="37"/>
      <c r="DVS32" s="33"/>
      <c r="DVT32" s="33"/>
      <c r="DVU32" s="15"/>
      <c r="DVV32" s="15"/>
      <c r="DVW32" s="32"/>
      <c r="DVX32" s="32"/>
      <c r="DVY32" s="33"/>
      <c r="DVZ32" s="33"/>
      <c r="DWA32" s="32"/>
      <c r="DWB32" s="34"/>
      <c r="DWC32" s="35"/>
      <c r="DWD32" s="36"/>
      <c r="DWE32" s="35"/>
      <c r="DWF32" s="33"/>
      <c r="DWG32" s="33"/>
      <c r="DWH32" s="33"/>
      <c r="DWI32" s="33"/>
      <c r="DWJ32" s="33"/>
      <c r="DWK32" s="33"/>
      <c r="DWL32" s="32"/>
      <c r="DWM32" s="37"/>
      <c r="DWN32" s="33"/>
      <c r="DWO32" s="33"/>
      <c r="DWP32" s="15"/>
      <c r="DWQ32" s="15"/>
      <c r="DWR32" s="32"/>
      <c r="DWS32" s="32"/>
      <c r="DWT32" s="33"/>
      <c r="DWU32" s="33"/>
      <c r="DWV32" s="32"/>
      <c r="DWW32" s="34"/>
      <c r="DWX32" s="35"/>
      <c r="DWY32" s="36"/>
      <c r="DWZ32" s="35"/>
      <c r="DXA32" s="33"/>
      <c r="DXB32" s="33"/>
      <c r="DXC32" s="33"/>
      <c r="DXD32" s="33"/>
      <c r="DXE32" s="33"/>
      <c r="DXF32" s="33"/>
      <c r="DXG32" s="32"/>
      <c r="DXH32" s="37"/>
      <c r="DXI32" s="33"/>
      <c r="DXJ32" s="33"/>
      <c r="DXK32" s="15"/>
      <c r="DXL32" s="15"/>
      <c r="DXM32" s="32"/>
      <c r="DXN32" s="32"/>
      <c r="DXO32" s="33"/>
      <c r="DXP32" s="33"/>
      <c r="DXQ32" s="32"/>
      <c r="DXR32" s="34"/>
      <c r="DXS32" s="35"/>
      <c r="DXT32" s="36"/>
      <c r="DXU32" s="35"/>
      <c r="DXV32" s="33"/>
      <c r="DXW32" s="33"/>
      <c r="DXX32" s="33"/>
      <c r="DXY32" s="33"/>
      <c r="DXZ32" s="33"/>
      <c r="DYA32" s="33"/>
      <c r="DYB32" s="32"/>
      <c r="DYC32" s="37"/>
      <c r="DYD32" s="33"/>
      <c r="DYE32" s="33"/>
      <c r="DYF32" s="15"/>
      <c r="DYG32" s="15"/>
      <c r="DYH32" s="32"/>
      <c r="DYI32" s="32"/>
      <c r="DYJ32" s="33"/>
      <c r="DYK32" s="33"/>
      <c r="DYL32" s="32"/>
      <c r="DYM32" s="34"/>
      <c r="DYN32" s="35"/>
      <c r="DYO32" s="36"/>
      <c r="DYP32" s="35"/>
      <c r="DYQ32" s="33"/>
      <c r="DYR32" s="33"/>
      <c r="DYS32" s="33"/>
      <c r="DYT32" s="33"/>
      <c r="DYU32" s="33"/>
      <c r="DYV32" s="33"/>
      <c r="DYW32" s="32"/>
      <c r="DYX32" s="37"/>
      <c r="DYY32" s="33"/>
      <c r="DYZ32" s="33"/>
      <c r="DZA32" s="15"/>
      <c r="DZB32" s="15"/>
      <c r="DZC32" s="32"/>
      <c r="DZD32" s="32"/>
      <c r="DZE32" s="33"/>
      <c r="DZF32" s="33"/>
      <c r="DZG32" s="32"/>
      <c r="DZH32" s="34"/>
      <c r="DZI32" s="35"/>
      <c r="DZJ32" s="36"/>
      <c r="DZK32" s="35"/>
      <c r="DZL32" s="33"/>
      <c r="DZM32" s="33"/>
      <c r="DZN32" s="33"/>
      <c r="DZO32" s="33"/>
      <c r="DZP32" s="33"/>
      <c r="DZQ32" s="33"/>
      <c r="DZR32" s="32"/>
      <c r="DZS32" s="37"/>
      <c r="DZT32" s="33"/>
      <c r="DZU32" s="33"/>
      <c r="DZV32" s="15"/>
      <c r="DZW32" s="15"/>
      <c r="DZX32" s="32"/>
      <c r="DZY32" s="32"/>
      <c r="DZZ32" s="33"/>
      <c r="EAA32" s="33"/>
      <c r="EAB32" s="32"/>
      <c r="EAC32" s="34"/>
      <c r="EAD32" s="35"/>
      <c r="EAE32" s="36"/>
      <c r="EAF32" s="35"/>
      <c r="EAG32" s="33"/>
      <c r="EAH32" s="33"/>
      <c r="EAI32" s="33"/>
      <c r="EAJ32" s="33"/>
      <c r="EAK32" s="33"/>
      <c r="EAL32" s="33"/>
      <c r="EAM32" s="32"/>
      <c r="EAN32" s="37"/>
      <c r="EAO32" s="33"/>
      <c r="EAP32" s="33"/>
      <c r="EAQ32" s="15"/>
      <c r="EAR32" s="15"/>
      <c r="EAS32" s="32"/>
      <c r="EAT32" s="32"/>
      <c r="EAU32" s="33"/>
      <c r="EAV32" s="33"/>
      <c r="EAW32" s="32"/>
      <c r="EAX32" s="34"/>
      <c r="EAY32" s="35"/>
      <c r="EAZ32" s="36"/>
      <c r="EBA32" s="35"/>
      <c r="EBB32" s="33"/>
      <c r="EBC32" s="33"/>
      <c r="EBD32" s="33"/>
      <c r="EBE32" s="33"/>
      <c r="EBF32" s="33"/>
      <c r="EBG32" s="33"/>
      <c r="EBH32" s="32"/>
      <c r="EBI32" s="37"/>
      <c r="EBJ32" s="33"/>
      <c r="EBK32" s="33"/>
      <c r="EBL32" s="15"/>
      <c r="EBM32" s="15"/>
      <c r="EBN32" s="32"/>
      <c r="EBO32" s="32"/>
      <c r="EBP32" s="33"/>
      <c r="EBQ32" s="33"/>
      <c r="EBR32" s="32"/>
      <c r="EBS32" s="34"/>
      <c r="EBT32" s="35"/>
      <c r="EBU32" s="36"/>
      <c r="EBV32" s="35"/>
      <c r="EBW32" s="33"/>
      <c r="EBX32" s="33"/>
      <c r="EBY32" s="33"/>
      <c r="EBZ32" s="33"/>
      <c r="ECA32" s="33"/>
      <c r="ECB32" s="33"/>
      <c r="ECC32" s="32"/>
      <c r="ECD32" s="37"/>
      <c r="ECE32" s="33"/>
      <c r="ECF32" s="33"/>
      <c r="ECG32" s="15"/>
      <c r="ECH32" s="15"/>
      <c r="ECI32" s="32"/>
      <c r="ECJ32" s="32"/>
      <c r="ECK32" s="33"/>
      <c r="ECL32" s="33"/>
      <c r="ECM32" s="32"/>
      <c r="ECN32" s="34"/>
      <c r="ECO32" s="35"/>
      <c r="ECP32" s="36"/>
      <c r="ECQ32" s="35"/>
      <c r="ECR32" s="33"/>
      <c r="ECS32" s="33"/>
      <c r="ECT32" s="33"/>
      <c r="ECU32" s="33"/>
      <c r="ECV32" s="33"/>
      <c r="ECW32" s="33"/>
      <c r="ECX32" s="32"/>
      <c r="ECY32" s="37"/>
      <c r="ECZ32" s="33"/>
      <c r="EDA32" s="33"/>
      <c r="EDB32" s="15"/>
      <c r="EDC32" s="15"/>
      <c r="EDD32" s="32"/>
      <c r="EDE32" s="32"/>
      <c r="EDF32" s="33"/>
      <c r="EDG32" s="33"/>
      <c r="EDH32" s="32"/>
      <c r="EDI32" s="34"/>
      <c r="EDJ32" s="35"/>
      <c r="EDK32" s="36"/>
      <c r="EDL32" s="35"/>
      <c r="EDM32" s="33"/>
      <c r="EDN32" s="33"/>
      <c r="EDO32" s="33"/>
      <c r="EDP32" s="33"/>
      <c r="EDQ32" s="33"/>
      <c r="EDR32" s="33"/>
      <c r="EDS32" s="32"/>
      <c r="EDT32" s="37"/>
      <c r="EDU32" s="33"/>
      <c r="EDV32" s="33"/>
      <c r="EDW32" s="15"/>
      <c r="EDX32" s="15"/>
      <c r="EDY32" s="32"/>
      <c r="EDZ32" s="32"/>
      <c r="EEA32" s="33"/>
      <c r="EEB32" s="33"/>
      <c r="EEC32" s="32"/>
      <c r="EED32" s="34"/>
      <c r="EEE32" s="35"/>
      <c r="EEF32" s="36"/>
      <c r="EEG32" s="35"/>
      <c r="EEH32" s="33"/>
      <c r="EEI32" s="33"/>
      <c r="EEJ32" s="33"/>
      <c r="EEK32" s="33"/>
      <c r="EEL32" s="33"/>
      <c r="EEM32" s="33"/>
      <c r="EEN32" s="32"/>
      <c r="EEO32" s="37"/>
      <c r="EEP32" s="33"/>
      <c r="EEQ32" s="33"/>
      <c r="EER32" s="15"/>
      <c r="EES32" s="15"/>
      <c r="EET32" s="32"/>
      <c r="EEU32" s="32"/>
      <c r="EEV32" s="33"/>
      <c r="EEW32" s="33"/>
      <c r="EEX32" s="32"/>
      <c r="EEY32" s="34"/>
      <c r="EEZ32" s="35"/>
      <c r="EFA32" s="36"/>
      <c r="EFB32" s="35"/>
      <c r="EFC32" s="33"/>
      <c r="EFD32" s="33"/>
      <c r="EFE32" s="33"/>
      <c r="EFF32" s="33"/>
      <c r="EFG32" s="33"/>
      <c r="EFH32" s="33"/>
      <c r="EFI32" s="32"/>
      <c r="EFJ32" s="37"/>
      <c r="EFK32" s="33"/>
      <c r="EFL32" s="33"/>
      <c r="EFM32" s="15"/>
      <c r="EFN32" s="15"/>
      <c r="EFO32" s="32"/>
      <c r="EFP32" s="32"/>
      <c r="EFQ32" s="33"/>
      <c r="EFR32" s="33"/>
      <c r="EFS32" s="32"/>
      <c r="EFT32" s="34"/>
      <c r="EFU32" s="35"/>
      <c r="EFV32" s="36"/>
      <c r="EFW32" s="35"/>
      <c r="EFX32" s="33"/>
      <c r="EFY32" s="33"/>
      <c r="EFZ32" s="33"/>
      <c r="EGA32" s="33"/>
      <c r="EGB32" s="33"/>
      <c r="EGC32" s="33"/>
      <c r="EGD32" s="32"/>
      <c r="EGE32" s="37"/>
      <c r="EGF32" s="33"/>
      <c r="EGG32" s="33"/>
      <c r="EGH32" s="15"/>
      <c r="EGI32" s="15"/>
      <c r="EGJ32" s="32"/>
      <c r="EGK32" s="32"/>
      <c r="EGL32" s="33"/>
      <c r="EGM32" s="33"/>
      <c r="EGN32" s="32"/>
      <c r="EGO32" s="34"/>
      <c r="EGP32" s="35"/>
      <c r="EGQ32" s="36"/>
      <c r="EGR32" s="35"/>
      <c r="EGS32" s="33"/>
      <c r="EGT32" s="33"/>
      <c r="EGU32" s="33"/>
      <c r="EGV32" s="33"/>
      <c r="EGW32" s="33"/>
      <c r="EGX32" s="33"/>
      <c r="EGY32" s="32"/>
      <c r="EGZ32" s="37"/>
      <c r="EHA32" s="33"/>
      <c r="EHB32" s="33"/>
      <c r="EHC32" s="15"/>
      <c r="EHD32" s="15"/>
      <c r="EHE32" s="32"/>
      <c r="EHF32" s="32"/>
      <c r="EHG32" s="33"/>
      <c r="EHH32" s="33"/>
      <c r="EHI32" s="32"/>
      <c r="EHJ32" s="34"/>
      <c r="EHK32" s="35"/>
      <c r="EHL32" s="36"/>
      <c r="EHM32" s="35"/>
      <c r="EHN32" s="33"/>
      <c r="EHO32" s="33"/>
      <c r="EHP32" s="33"/>
      <c r="EHQ32" s="33"/>
      <c r="EHR32" s="33"/>
      <c r="EHS32" s="33"/>
      <c r="EHT32" s="32"/>
      <c r="EHU32" s="37"/>
      <c r="EHV32" s="33"/>
      <c r="EHW32" s="33"/>
      <c r="EHX32" s="15"/>
      <c r="EHY32" s="15"/>
      <c r="EHZ32" s="32"/>
      <c r="EIA32" s="32"/>
      <c r="EIB32" s="33"/>
      <c r="EIC32" s="33"/>
      <c r="EID32" s="32"/>
      <c r="EIE32" s="34"/>
      <c r="EIF32" s="35"/>
      <c r="EIG32" s="36"/>
      <c r="EIH32" s="35"/>
      <c r="EII32" s="33"/>
      <c r="EIJ32" s="33"/>
      <c r="EIK32" s="33"/>
      <c r="EIL32" s="33"/>
      <c r="EIM32" s="33"/>
      <c r="EIN32" s="33"/>
      <c r="EIO32" s="32"/>
      <c r="EIP32" s="37"/>
      <c r="EIQ32" s="33"/>
      <c r="EIR32" s="33"/>
      <c r="EIS32" s="15"/>
      <c r="EIT32" s="15"/>
      <c r="EIU32" s="32"/>
      <c r="EIV32" s="32"/>
      <c r="EIW32" s="33"/>
      <c r="EIX32" s="33"/>
      <c r="EIY32" s="32"/>
      <c r="EIZ32" s="34"/>
      <c r="EJA32" s="35"/>
      <c r="EJB32" s="36"/>
      <c r="EJC32" s="35"/>
      <c r="EJD32" s="33"/>
      <c r="EJE32" s="33"/>
      <c r="EJF32" s="33"/>
      <c r="EJG32" s="33"/>
      <c r="EJH32" s="33"/>
      <c r="EJI32" s="33"/>
      <c r="EJJ32" s="32"/>
      <c r="EJK32" s="37"/>
      <c r="EJL32" s="33"/>
      <c r="EJM32" s="33"/>
      <c r="EJN32" s="15"/>
      <c r="EJO32" s="15"/>
      <c r="EJP32" s="32"/>
      <c r="EJQ32" s="32"/>
      <c r="EJR32" s="33"/>
      <c r="EJS32" s="33"/>
      <c r="EJT32" s="32"/>
      <c r="EJU32" s="34"/>
      <c r="EJV32" s="35"/>
      <c r="EJW32" s="36"/>
      <c r="EJX32" s="35"/>
      <c r="EJY32" s="33"/>
      <c r="EJZ32" s="33"/>
      <c r="EKA32" s="33"/>
      <c r="EKB32" s="33"/>
      <c r="EKC32" s="33"/>
      <c r="EKD32" s="33"/>
      <c r="EKE32" s="32"/>
      <c r="EKF32" s="37"/>
      <c r="EKG32" s="33"/>
      <c r="EKH32" s="33"/>
      <c r="EKI32" s="15"/>
      <c r="EKJ32" s="15"/>
      <c r="EKK32" s="32"/>
      <c r="EKL32" s="32"/>
      <c r="EKM32" s="33"/>
      <c r="EKN32" s="33"/>
      <c r="EKO32" s="32"/>
      <c r="EKP32" s="34"/>
      <c r="EKQ32" s="35"/>
      <c r="EKR32" s="36"/>
      <c r="EKS32" s="35"/>
      <c r="EKT32" s="33"/>
      <c r="EKU32" s="33"/>
      <c r="EKV32" s="33"/>
      <c r="EKW32" s="33"/>
      <c r="EKX32" s="33"/>
      <c r="EKY32" s="33"/>
      <c r="EKZ32" s="32"/>
      <c r="ELA32" s="37"/>
      <c r="ELB32" s="33"/>
      <c r="ELC32" s="33"/>
      <c r="ELD32" s="15"/>
      <c r="ELE32" s="15"/>
      <c r="ELF32" s="32"/>
      <c r="ELG32" s="32"/>
      <c r="ELH32" s="33"/>
      <c r="ELI32" s="33"/>
      <c r="ELJ32" s="32"/>
      <c r="ELK32" s="34"/>
      <c r="ELL32" s="35"/>
      <c r="ELM32" s="36"/>
      <c r="ELN32" s="35"/>
      <c r="ELO32" s="33"/>
      <c r="ELP32" s="33"/>
      <c r="ELQ32" s="33"/>
      <c r="ELR32" s="33"/>
      <c r="ELS32" s="33"/>
      <c r="ELT32" s="33"/>
      <c r="ELU32" s="32"/>
      <c r="ELV32" s="37"/>
      <c r="ELW32" s="33"/>
      <c r="ELX32" s="33"/>
      <c r="ELY32" s="15"/>
      <c r="ELZ32" s="15"/>
      <c r="EMA32" s="32"/>
      <c r="EMB32" s="32"/>
      <c r="EMC32" s="33"/>
      <c r="EMD32" s="33"/>
      <c r="EME32" s="32"/>
      <c r="EMF32" s="34"/>
      <c r="EMG32" s="35"/>
      <c r="EMH32" s="36"/>
      <c r="EMI32" s="35"/>
      <c r="EMJ32" s="33"/>
      <c r="EMK32" s="33"/>
      <c r="EML32" s="33"/>
      <c r="EMM32" s="33"/>
      <c r="EMN32" s="33"/>
      <c r="EMO32" s="33"/>
      <c r="EMP32" s="32"/>
      <c r="EMQ32" s="37"/>
      <c r="EMR32" s="33"/>
      <c r="EMS32" s="33"/>
      <c r="EMT32" s="15"/>
      <c r="EMU32" s="15"/>
      <c r="EMV32" s="32"/>
      <c r="EMW32" s="32"/>
      <c r="EMX32" s="33"/>
      <c r="EMY32" s="33"/>
      <c r="EMZ32" s="32"/>
      <c r="ENA32" s="34"/>
      <c r="ENB32" s="35"/>
      <c r="ENC32" s="36"/>
      <c r="END32" s="35"/>
      <c r="ENE32" s="33"/>
      <c r="ENF32" s="33"/>
      <c r="ENG32" s="33"/>
      <c r="ENH32" s="33"/>
      <c r="ENI32" s="33"/>
      <c r="ENJ32" s="33"/>
      <c r="ENK32" s="32"/>
      <c r="ENL32" s="37"/>
      <c r="ENM32" s="33"/>
      <c r="ENN32" s="33"/>
      <c r="ENO32" s="15"/>
      <c r="ENP32" s="15"/>
      <c r="ENQ32" s="32"/>
      <c r="ENR32" s="32"/>
      <c r="ENS32" s="33"/>
      <c r="ENT32" s="33"/>
      <c r="ENU32" s="32"/>
      <c r="ENV32" s="34"/>
      <c r="ENW32" s="35"/>
      <c r="ENX32" s="36"/>
      <c r="ENY32" s="35"/>
      <c r="ENZ32" s="33"/>
      <c r="EOA32" s="33"/>
      <c r="EOB32" s="33"/>
      <c r="EOC32" s="33"/>
      <c r="EOD32" s="33"/>
      <c r="EOE32" s="33"/>
      <c r="EOF32" s="32"/>
      <c r="EOG32" s="37"/>
      <c r="EOH32" s="33"/>
      <c r="EOI32" s="33"/>
      <c r="EOJ32" s="15"/>
      <c r="EOK32" s="15"/>
      <c r="EOL32" s="32"/>
      <c r="EOM32" s="32"/>
      <c r="EON32" s="33"/>
      <c r="EOO32" s="33"/>
      <c r="EOP32" s="32"/>
      <c r="EOQ32" s="34"/>
      <c r="EOR32" s="35"/>
      <c r="EOS32" s="36"/>
      <c r="EOT32" s="35"/>
      <c r="EOU32" s="33"/>
      <c r="EOV32" s="33"/>
      <c r="EOW32" s="33"/>
      <c r="EOX32" s="33"/>
      <c r="EOY32" s="33"/>
      <c r="EOZ32" s="33"/>
      <c r="EPA32" s="32"/>
      <c r="EPB32" s="37"/>
      <c r="EPC32" s="33"/>
      <c r="EPD32" s="33"/>
      <c r="EPE32" s="15"/>
      <c r="EPF32" s="15"/>
      <c r="EPG32" s="32"/>
      <c r="EPH32" s="32"/>
      <c r="EPI32" s="33"/>
      <c r="EPJ32" s="33"/>
      <c r="EPK32" s="32"/>
      <c r="EPL32" s="34"/>
      <c r="EPM32" s="35"/>
      <c r="EPN32" s="36"/>
      <c r="EPO32" s="35"/>
      <c r="EPP32" s="33"/>
      <c r="EPQ32" s="33"/>
      <c r="EPR32" s="33"/>
      <c r="EPS32" s="33"/>
      <c r="EPT32" s="33"/>
      <c r="EPU32" s="33"/>
      <c r="EPV32" s="32"/>
      <c r="EPW32" s="37"/>
      <c r="EPX32" s="33"/>
      <c r="EPY32" s="33"/>
      <c r="EPZ32" s="15"/>
      <c r="EQA32" s="15"/>
      <c r="EQB32" s="32"/>
      <c r="EQC32" s="32"/>
      <c r="EQD32" s="33"/>
      <c r="EQE32" s="33"/>
      <c r="EQF32" s="32"/>
      <c r="EQG32" s="34"/>
      <c r="EQH32" s="35"/>
      <c r="EQI32" s="36"/>
      <c r="EQJ32" s="35"/>
      <c r="EQK32" s="33"/>
      <c r="EQL32" s="33"/>
      <c r="EQM32" s="33"/>
      <c r="EQN32" s="33"/>
      <c r="EQO32" s="33"/>
      <c r="EQP32" s="33"/>
      <c r="EQQ32" s="32"/>
      <c r="EQR32" s="37"/>
      <c r="EQS32" s="33"/>
      <c r="EQT32" s="33"/>
      <c r="EQU32" s="15"/>
      <c r="EQV32" s="15"/>
      <c r="EQW32" s="32"/>
      <c r="EQX32" s="32"/>
      <c r="EQY32" s="33"/>
      <c r="EQZ32" s="33"/>
      <c r="ERA32" s="32"/>
      <c r="ERB32" s="34"/>
      <c r="ERC32" s="35"/>
      <c r="ERD32" s="36"/>
      <c r="ERE32" s="35"/>
      <c r="ERF32" s="33"/>
      <c r="ERG32" s="33"/>
      <c r="ERH32" s="33"/>
      <c r="ERI32" s="33"/>
      <c r="ERJ32" s="33"/>
      <c r="ERK32" s="33"/>
      <c r="ERL32" s="32"/>
      <c r="ERM32" s="37"/>
      <c r="ERN32" s="33"/>
      <c r="ERO32" s="33"/>
      <c r="ERP32" s="15"/>
      <c r="ERQ32" s="15"/>
      <c r="ERR32" s="32"/>
      <c r="ERS32" s="32"/>
      <c r="ERT32" s="33"/>
      <c r="ERU32" s="33"/>
      <c r="ERV32" s="32"/>
      <c r="ERW32" s="34"/>
      <c r="ERX32" s="35"/>
      <c r="ERY32" s="36"/>
      <c r="ERZ32" s="35"/>
      <c r="ESA32" s="33"/>
      <c r="ESB32" s="33"/>
      <c r="ESC32" s="33"/>
      <c r="ESD32" s="33"/>
      <c r="ESE32" s="33"/>
      <c r="ESF32" s="33"/>
      <c r="ESG32" s="32"/>
      <c r="ESH32" s="37"/>
      <c r="ESI32" s="33"/>
      <c r="ESJ32" s="33"/>
      <c r="ESK32" s="15"/>
      <c r="ESL32" s="15"/>
      <c r="ESM32" s="32"/>
      <c r="ESN32" s="32"/>
      <c r="ESO32" s="33"/>
      <c r="ESP32" s="33"/>
      <c r="ESQ32" s="32"/>
      <c r="ESR32" s="34"/>
      <c r="ESS32" s="35"/>
      <c r="EST32" s="36"/>
      <c r="ESU32" s="35"/>
      <c r="ESV32" s="33"/>
      <c r="ESW32" s="33"/>
      <c r="ESX32" s="33"/>
      <c r="ESY32" s="33"/>
      <c r="ESZ32" s="33"/>
      <c r="ETA32" s="33"/>
      <c r="ETB32" s="32"/>
      <c r="ETC32" s="37"/>
      <c r="ETD32" s="33"/>
      <c r="ETE32" s="33"/>
      <c r="ETF32" s="15"/>
      <c r="ETG32" s="15"/>
      <c r="ETH32" s="32"/>
      <c r="ETI32" s="32"/>
      <c r="ETJ32" s="33"/>
      <c r="ETK32" s="33"/>
      <c r="ETL32" s="32"/>
      <c r="ETM32" s="34"/>
      <c r="ETN32" s="35"/>
      <c r="ETO32" s="36"/>
      <c r="ETP32" s="35"/>
      <c r="ETQ32" s="33"/>
      <c r="ETR32" s="33"/>
      <c r="ETS32" s="33"/>
      <c r="ETT32" s="33"/>
      <c r="ETU32" s="33"/>
      <c r="ETV32" s="33"/>
      <c r="ETW32" s="32"/>
      <c r="ETX32" s="37"/>
      <c r="ETY32" s="33"/>
      <c r="ETZ32" s="33"/>
      <c r="EUA32" s="15"/>
      <c r="EUB32" s="15"/>
      <c r="EUC32" s="32"/>
      <c r="EUD32" s="32"/>
      <c r="EUE32" s="33"/>
      <c r="EUF32" s="33"/>
      <c r="EUG32" s="32"/>
      <c r="EUH32" s="34"/>
      <c r="EUI32" s="35"/>
      <c r="EUJ32" s="36"/>
      <c r="EUK32" s="35"/>
      <c r="EUL32" s="33"/>
      <c r="EUM32" s="33"/>
      <c r="EUN32" s="33"/>
      <c r="EUO32" s="33"/>
      <c r="EUP32" s="33"/>
      <c r="EUQ32" s="33"/>
      <c r="EUR32" s="32"/>
      <c r="EUS32" s="37"/>
      <c r="EUT32" s="33"/>
      <c r="EUU32" s="33"/>
      <c r="EUV32" s="15"/>
      <c r="EUW32" s="15"/>
      <c r="EUX32" s="32"/>
      <c r="EUY32" s="32"/>
      <c r="EUZ32" s="33"/>
      <c r="EVA32" s="33"/>
      <c r="EVB32" s="32"/>
      <c r="EVC32" s="34"/>
      <c r="EVD32" s="35"/>
      <c r="EVE32" s="36"/>
      <c r="EVF32" s="35"/>
      <c r="EVG32" s="33"/>
      <c r="EVH32" s="33"/>
      <c r="EVI32" s="33"/>
      <c r="EVJ32" s="33"/>
      <c r="EVK32" s="33"/>
      <c r="EVL32" s="33"/>
      <c r="EVM32" s="32"/>
      <c r="EVN32" s="37"/>
      <c r="EVO32" s="33"/>
      <c r="EVP32" s="33"/>
      <c r="EVQ32" s="15"/>
      <c r="EVR32" s="15"/>
      <c r="EVS32" s="32"/>
      <c r="EVT32" s="32"/>
      <c r="EVU32" s="33"/>
      <c r="EVV32" s="33"/>
      <c r="EVW32" s="32"/>
      <c r="EVX32" s="34"/>
      <c r="EVY32" s="35"/>
      <c r="EVZ32" s="36"/>
      <c r="EWA32" s="35"/>
      <c r="EWB32" s="33"/>
      <c r="EWC32" s="33"/>
      <c r="EWD32" s="33"/>
      <c r="EWE32" s="33"/>
      <c r="EWF32" s="33"/>
      <c r="EWG32" s="33"/>
      <c r="EWH32" s="32"/>
      <c r="EWI32" s="37"/>
      <c r="EWJ32" s="33"/>
      <c r="EWK32" s="33"/>
      <c r="EWL32" s="15"/>
      <c r="EWM32" s="15"/>
      <c r="EWN32" s="32"/>
      <c r="EWO32" s="32"/>
      <c r="EWP32" s="33"/>
      <c r="EWQ32" s="33"/>
      <c r="EWR32" s="32"/>
      <c r="EWS32" s="34"/>
      <c r="EWT32" s="35"/>
      <c r="EWU32" s="36"/>
      <c r="EWV32" s="35"/>
      <c r="EWW32" s="33"/>
      <c r="EWX32" s="33"/>
      <c r="EWY32" s="33"/>
      <c r="EWZ32" s="33"/>
      <c r="EXA32" s="33"/>
      <c r="EXB32" s="33"/>
      <c r="EXC32" s="32"/>
      <c r="EXD32" s="37"/>
      <c r="EXE32" s="33"/>
      <c r="EXF32" s="33"/>
      <c r="EXG32" s="15"/>
      <c r="EXH32" s="15"/>
      <c r="EXI32" s="32"/>
      <c r="EXJ32" s="32"/>
      <c r="EXK32" s="33"/>
      <c r="EXL32" s="33"/>
      <c r="EXM32" s="32"/>
      <c r="EXN32" s="34"/>
      <c r="EXO32" s="35"/>
      <c r="EXP32" s="36"/>
      <c r="EXQ32" s="35"/>
      <c r="EXR32" s="33"/>
      <c r="EXS32" s="33"/>
      <c r="EXT32" s="33"/>
      <c r="EXU32" s="33"/>
      <c r="EXV32" s="33"/>
      <c r="EXW32" s="33"/>
      <c r="EXX32" s="32"/>
      <c r="EXY32" s="37"/>
      <c r="EXZ32" s="33"/>
      <c r="EYA32" s="33"/>
      <c r="EYB32" s="15"/>
      <c r="EYC32" s="15"/>
      <c r="EYD32" s="32"/>
      <c r="EYE32" s="32"/>
      <c r="EYF32" s="33"/>
      <c r="EYG32" s="33"/>
      <c r="EYH32" s="32"/>
      <c r="EYI32" s="34"/>
      <c r="EYJ32" s="35"/>
      <c r="EYK32" s="36"/>
      <c r="EYL32" s="35"/>
      <c r="EYM32" s="33"/>
      <c r="EYN32" s="33"/>
      <c r="EYO32" s="33"/>
      <c r="EYP32" s="33"/>
      <c r="EYQ32" s="33"/>
      <c r="EYR32" s="33"/>
      <c r="EYS32" s="32"/>
      <c r="EYT32" s="37"/>
      <c r="EYU32" s="33"/>
      <c r="EYV32" s="33"/>
      <c r="EYW32" s="15"/>
      <c r="EYX32" s="15"/>
      <c r="EYY32" s="32"/>
      <c r="EYZ32" s="32"/>
      <c r="EZA32" s="33"/>
      <c r="EZB32" s="33"/>
      <c r="EZC32" s="32"/>
      <c r="EZD32" s="34"/>
      <c r="EZE32" s="35"/>
      <c r="EZF32" s="36"/>
      <c r="EZG32" s="35"/>
      <c r="EZH32" s="33"/>
      <c r="EZI32" s="33"/>
      <c r="EZJ32" s="33"/>
      <c r="EZK32" s="33"/>
      <c r="EZL32" s="33"/>
      <c r="EZM32" s="33"/>
      <c r="EZN32" s="32"/>
      <c r="EZO32" s="37"/>
      <c r="EZP32" s="33"/>
      <c r="EZQ32" s="33"/>
      <c r="EZR32" s="15"/>
      <c r="EZS32" s="15"/>
      <c r="EZT32" s="32"/>
      <c r="EZU32" s="32"/>
      <c r="EZV32" s="33"/>
      <c r="EZW32" s="33"/>
      <c r="EZX32" s="32"/>
      <c r="EZY32" s="34"/>
      <c r="EZZ32" s="35"/>
      <c r="FAA32" s="36"/>
      <c r="FAB32" s="35"/>
      <c r="FAC32" s="33"/>
      <c r="FAD32" s="33"/>
      <c r="FAE32" s="33"/>
      <c r="FAF32" s="33"/>
      <c r="FAG32" s="33"/>
      <c r="FAH32" s="33"/>
      <c r="FAI32" s="32"/>
      <c r="FAJ32" s="37"/>
      <c r="FAK32" s="33"/>
      <c r="FAL32" s="33"/>
      <c r="FAM32" s="15"/>
      <c r="FAN32" s="15"/>
      <c r="FAO32" s="32"/>
      <c r="FAP32" s="32"/>
      <c r="FAQ32" s="33"/>
      <c r="FAR32" s="33"/>
      <c r="FAS32" s="32"/>
      <c r="FAT32" s="34"/>
      <c r="FAU32" s="35"/>
      <c r="FAV32" s="36"/>
      <c r="FAW32" s="35"/>
      <c r="FAX32" s="33"/>
      <c r="FAY32" s="33"/>
      <c r="FAZ32" s="33"/>
      <c r="FBA32" s="33"/>
      <c r="FBB32" s="33"/>
      <c r="FBC32" s="33"/>
      <c r="FBD32" s="32"/>
      <c r="FBE32" s="37"/>
      <c r="FBF32" s="33"/>
      <c r="FBG32" s="33"/>
      <c r="FBH32" s="15"/>
      <c r="FBI32" s="15"/>
      <c r="FBJ32" s="32"/>
      <c r="FBK32" s="32"/>
      <c r="FBL32" s="33"/>
      <c r="FBM32" s="33"/>
      <c r="FBN32" s="32"/>
      <c r="FBO32" s="34"/>
      <c r="FBP32" s="35"/>
      <c r="FBQ32" s="36"/>
      <c r="FBR32" s="35"/>
      <c r="FBS32" s="33"/>
      <c r="FBT32" s="33"/>
      <c r="FBU32" s="33"/>
      <c r="FBV32" s="33"/>
      <c r="FBW32" s="33"/>
      <c r="FBX32" s="33"/>
      <c r="FBY32" s="32"/>
      <c r="FBZ32" s="37"/>
      <c r="FCA32" s="33"/>
      <c r="FCB32" s="33"/>
      <c r="FCC32" s="15"/>
      <c r="FCD32" s="15"/>
      <c r="FCE32" s="32"/>
      <c r="FCF32" s="32"/>
      <c r="FCG32" s="33"/>
      <c r="FCH32" s="33"/>
      <c r="FCI32" s="32"/>
      <c r="FCJ32" s="34"/>
      <c r="FCK32" s="35"/>
      <c r="FCL32" s="36"/>
      <c r="FCM32" s="35"/>
      <c r="FCN32" s="33"/>
      <c r="FCO32" s="33"/>
      <c r="FCP32" s="33"/>
      <c r="FCQ32" s="33"/>
      <c r="FCR32" s="33"/>
      <c r="FCS32" s="33"/>
      <c r="FCT32" s="32"/>
      <c r="FCU32" s="37"/>
      <c r="FCV32" s="33"/>
      <c r="FCW32" s="33"/>
      <c r="FCX32" s="15"/>
      <c r="FCY32" s="15"/>
      <c r="FCZ32" s="32"/>
      <c r="FDA32" s="32"/>
      <c r="FDB32" s="33"/>
      <c r="FDC32" s="33"/>
      <c r="FDD32" s="32"/>
      <c r="FDE32" s="34"/>
      <c r="FDF32" s="35"/>
      <c r="FDG32" s="36"/>
      <c r="FDH32" s="35"/>
      <c r="FDI32" s="33"/>
      <c r="FDJ32" s="33"/>
      <c r="FDK32" s="33"/>
      <c r="FDL32" s="33"/>
      <c r="FDM32" s="33"/>
      <c r="FDN32" s="33"/>
      <c r="FDO32" s="32"/>
      <c r="FDP32" s="37"/>
      <c r="FDQ32" s="33"/>
      <c r="FDR32" s="33"/>
      <c r="FDS32" s="15"/>
      <c r="FDT32" s="15"/>
      <c r="FDU32" s="32"/>
      <c r="FDV32" s="32"/>
      <c r="FDW32" s="33"/>
      <c r="FDX32" s="33"/>
      <c r="FDY32" s="32"/>
      <c r="FDZ32" s="34"/>
      <c r="FEA32" s="35"/>
      <c r="FEB32" s="36"/>
      <c r="FEC32" s="35"/>
      <c r="FED32" s="33"/>
      <c r="FEE32" s="33"/>
      <c r="FEF32" s="33"/>
      <c r="FEG32" s="33"/>
      <c r="FEH32" s="33"/>
      <c r="FEI32" s="33"/>
      <c r="FEJ32" s="32"/>
      <c r="FEK32" s="37"/>
      <c r="FEL32" s="33"/>
      <c r="FEM32" s="33"/>
      <c r="FEN32" s="15"/>
      <c r="FEO32" s="15"/>
      <c r="FEP32" s="32"/>
      <c r="FEQ32" s="32"/>
      <c r="FER32" s="33"/>
      <c r="FES32" s="33"/>
      <c r="FET32" s="32"/>
      <c r="FEU32" s="34"/>
      <c r="FEV32" s="35"/>
      <c r="FEW32" s="36"/>
      <c r="FEX32" s="35"/>
      <c r="FEY32" s="33"/>
      <c r="FEZ32" s="33"/>
      <c r="FFA32" s="33"/>
      <c r="FFB32" s="33"/>
      <c r="FFC32" s="33"/>
      <c r="FFD32" s="33"/>
      <c r="FFE32" s="32"/>
      <c r="FFF32" s="37"/>
      <c r="FFG32" s="33"/>
      <c r="FFH32" s="33"/>
      <c r="FFI32" s="15"/>
      <c r="FFJ32" s="15"/>
      <c r="FFK32" s="32"/>
      <c r="FFL32" s="32"/>
      <c r="FFM32" s="33"/>
      <c r="FFN32" s="33"/>
      <c r="FFO32" s="32"/>
      <c r="FFP32" s="34"/>
      <c r="FFQ32" s="35"/>
      <c r="FFR32" s="36"/>
      <c r="FFS32" s="35"/>
      <c r="FFT32" s="33"/>
      <c r="FFU32" s="33"/>
      <c r="FFV32" s="33"/>
      <c r="FFW32" s="33"/>
      <c r="FFX32" s="33"/>
      <c r="FFY32" s="33"/>
      <c r="FFZ32" s="32"/>
      <c r="FGA32" s="37"/>
      <c r="FGB32" s="33"/>
      <c r="FGC32" s="33"/>
      <c r="FGD32" s="15"/>
      <c r="FGE32" s="15"/>
      <c r="FGF32" s="32"/>
      <c r="FGG32" s="32"/>
      <c r="FGH32" s="33"/>
      <c r="FGI32" s="33"/>
      <c r="FGJ32" s="32"/>
      <c r="FGK32" s="34"/>
      <c r="FGL32" s="35"/>
      <c r="FGM32" s="36"/>
      <c r="FGN32" s="35"/>
      <c r="FGO32" s="33"/>
      <c r="FGP32" s="33"/>
      <c r="FGQ32" s="33"/>
      <c r="FGR32" s="33"/>
      <c r="FGS32" s="33"/>
      <c r="FGT32" s="33"/>
      <c r="FGU32" s="32"/>
      <c r="FGV32" s="37"/>
      <c r="FGW32" s="33"/>
      <c r="FGX32" s="33"/>
      <c r="FGY32" s="15"/>
      <c r="FGZ32" s="15"/>
      <c r="FHA32" s="32"/>
      <c r="FHB32" s="32"/>
      <c r="FHC32" s="33"/>
      <c r="FHD32" s="33"/>
      <c r="FHE32" s="32"/>
      <c r="FHF32" s="34"/>
      <c r="FHG32" s="35"/>
      <c r="FHH32" s="36"/>
      <c r="FHI32" s="35"/>
      <c r="FHJ32" s="33"/>
      <c r="FHK32" s="33"/>
      <c r="FHL32" s="33"/>
      <c r="FHM32" s="33"/>
      <c r="FHN32" s="33"/>
      <c r="FHO32" s="33"/>
      <c r="FHP32" s="32"/>
      <c r="FHQ32" s="37"/>
      <c r="FHR32" s="33"/>
      <c r="FHS32" s="33"/>
      <c r="FHT32" s="15"/>
      <c r="FHU32" s="15"/>
      <c r="FHV32" s="32"/>
      <c r="FHW32" s="32"/>
      <c r="FHX32" s="33"/>
      <c r="FHY32" s="33"/>
      <c r="FHZ32" s="32"/>
      <c r="FIA32" s="34"/>
      <c r="FIB32" s="35"/>
      <c r="FIC32" s="36"/>
      <c r="FID32" s="35"/>
      <c r="FIE32" s="33"/>
      <c r="FIF32" s="33"/>
      <c r="FIG32" s="33"/>
      <c r="FIH32" s="33"/>
      <c r="FII32" s="33"/>
      <c r="FIJ32" s="33"/>
      <c r="FIK32" s="32"/>
      <c r="FIL32" s="37"/>
      <c r="FIM32" s="33"/>
      <c r="FIN32" s="33"/>
      <c r="FIO32" s="15"/>
      <c r="FIP32" s="15"/>
      <c r="FIQ32" s="32"/>
      <c r="FIR32" s="32"/>
      <c r="FIS32" s="33"/>
      <c r="FIT32" s="33"/>
      <c r="FIU32" s="32"/>
      <c r="FIV32" s="34"/>
      <c r="FIW32" s="35"/>
      <c r="FIX32" s="36"/>
      <c r="FIY32" s="35"/>
      <c r="FIZ32" s="33"/>
      <c r="FJA32" s="33"/>
      <c r="FJB32" s="33"/>
      <c r="FJC32" s="33"/>
      <c r="FJD32" s="33"/>
      <c r="FJE32" s="33"/>
      <c r="FJF32" s="32"/>
      <c r="FJG32" s="37"/>
      <c r="FJH32" s="33"/>
      <c r="FJI32" s="33"/>
      <c r="FJJ32" s="15"/>
      <c r="FJK32" s="15"/>
      <c r="FJL32" s="32"/>
      <c r="FJM32" s="32"/>
      <c r="FJN32" s="33"/>
      <c r="FJO32" s="33"/>
      <c r="FJP32" s="32"/>
      <c r="FJQ32" s="34"/>
      <c r="FJR32" s="35"/>
      <c r="FJS32" s="36"/>
      <c r="FJT32" s="35"/>
      <c r="FJU32" s="33"/>
      <c r="FJV32" s="33"/>
      <c r="FJW32" s="33"/>
      <c r="FJX32" s="33"/>
      <c r="FJY32" s="33"/>
      <c r="FJZ32" s="33"/>
      <c r="FKA32" s="32"/>
      <c r="FKB32" s="37"/>
      <c r="FKC32" s="33"/>
      <c r="FKD32" s="33"/>
      <c r="FKE32" s="15"/>
      <c r="FKF32" s="15"/>
      <c r="FKG32" s="32"/>
      <c r="FKH32" s="32"/>
      <c r="FKI32" s="33"/>
      <c r="FKJ32" s="33"/>
      <c r="FKK32" s="32"/>
      <c r="FKL32" s="34"/>
      <c r="FKM32" s="35"/>
      <c r="FKN32" s="36"/>
      <c r="FKO32" s="35"/>
      <c r="FKP32" s="33"/>
      <c r="FKQ32" s="33"/>
      <c r="FKR32" s="33"/>
      <c r="FKS32" s="33"/>
      <c r="FKT32" s="33"/>
      <c r="FKU32" s="33"/>
      <c r="FKV32" s="32"/>
      <c r="FKW32" s="37"/>
      <c r="FKX32" s="33"/>
      <c r="FKY32" s="33"/>
      <c r="FKZ32" s="15"/>
      <c r="FLA32" s="15"/>
      <c r="FLB32" s="32"/>
      <c r="FLC32" s="32"/>
      <c r="FLD32" s="33"/>
      <c r="FLE32" s="33"/>
      <c r="FLF32" s="32"/>
      <c r="FLG32" s="34"/>
      <c r="FLH32" s="35"/>
      <c r="FLI32" s="36"/>
      <c r="FLJ32" s="35"/>
      <c r="FLK32" s="33"/>
      <c r="FLL32" s="33"/>
      <c r="FLM32" s="33"/>
      <c r="FLN32" s="33"/>
      <c r="FLO32" s="33"/>
      <c r="FLP32" s="33"/>
      <c r="FLQ32" s="32"/>
      <c r="FLR32" s="37"/>
      <c r="FLS32" s="33"/>
      <c r="FLT32" s="33"/>
      <c r="FLU32" s="15"/>
      <c r="FLV32" s="15"/>
      <c r="FLW32" s="32"/>
      <c r="FLX32" s="32"/>
      <c r="FLY32" s="33"/>
      <c r="FLZ32" s="33"/>
      <c r="FMA32" s="32"/>
      <c r="FMB32" s="34"/>
      <c r="FMC32" s="35"/>
      <c r="FMD32" s="36"/>
      <c r="FME32" s="35"/>
      <c r="FMF32" s="33"/>
      <c r="FMG32" s="33"/>
      <c r="FMH32" s="33"/>
      <c r="FMI32" s="33"/>
      <c r="FMJ32" s="33"/>
      <c r="FMK32" s="33"/>
      <c r="FML32" s="32"/>
      <c r="FMM32" s="37"/>
      <c r="FMN32" s="33"/>
      <c r="FMO32" s="33"/>
      <c r="FMP32" s="15"/>
      <c r="FMQ32" s="15"/>
      <c r="FMR32" s="32"/>
      <c r="FMS32" s="32"/>
      <c r="FMT32" s="33"/>
      <c r="FMU32" s="33"/>
      <c r="FMV32" s="32"/>
      <c r="FMW32" s="34"/>
      <c r="FMX32" s="35"/>
      <c r="FMY32" s="36"/>
      <c r="FMZ32" s="35"/>
      <c r="FNA32" s="33"/>
      <c r="FNB32" s="33"/>
      <c r="FNC32" s="33"/>
      <c r="FND32" s="33"/>
      <c r="FNE32" s="33"/>
      <c r="FNF32" s="33"/>
      <c r="FNG32" s="32"/>
      <c r="FNH32" s="37"/>
      <c r="FNI32" s="33"/>
      <c r="FNJ32" s="33"/>
      <c r="FNK32" s="15"/>
      <c r="FNL32" s="15"/>
      <c r="FNM32" s="32"/>
      <c r="FNN32" s="32"/>
      <c r="FNO32" s="33"/>
      <c r="FNP32" s="33"/>
      <c r="FNQ32" s="32"/>
      <c r="FNR32" s="34"/>
      <c r="FNS32" s="35"/>
      <c r="FNT32" s="36"/>
      <c r="FNU32" s="35"/>
      <c r="FNV32" s="33"/>
      <c r="FNW32" s="33"/>
      <c r="FNX32" s="33"/>
      <c r="FNY32" s="33"/>
      <c r="FNZ32" s="33"/>
      <c r="FOA32" s="33"/>
      <c r="FOB32" s="32"/>
      <c r="FOC32" s="37"/>
      <c r="FOD32" s="33"/>
      <c r="FOE32" s="33"/>
      <c r="FOF32" s="15"/>
      <c r="FOG32" s="15"/>
      <c r="FOH32" s="32"/>
      <c r="FOI32" s="32"/>
      <c r="FOJ32" s="33"/>
      <c r="FOK32" s="33"/>
      <c r="FOL32" s="32"/>
      <c r="FOM32" s="34"/>
      <c r="FON32" s="35"/>
      <c r="FOO32" s="36"/>
      <c r="FOP32" s="35"/>
      <c r="FOQ32" s="33"/>
      <c r="FOR32" s="33"/>
      <c r="FOS32" s="33"/>
      <c r="FOT32" s="33"/>
      <c r="FOU32" s="33"/>
      <c r="FOV32" s="33"/>
      <c r="FOW32" s="32"/>
      <c r="FOX32" s="37"/>
      <c r="FOY32" s="33"/>
      <c r="FOZ32" s="33"/>
      <c r="FPA32" s="15"/>
      <c r="FPB32" s="15"/>
      <c r="FPC32" s="32"/>
      <c r="FPD32" s="32"/>
      <c r="FPE32" s="33"/>
      <c r="FPF32" s="33"/>
      <c r="FPG32" s="32"/>
      <c r="FPH32" s="34"/>
      <c r="FPI32" s="35"/>
      <c r="FPJ32" s="36"/>
      <c r="FPK32" s="35"/>
      <c r="FPL32" s="33"/>
      <c r="FPM32" s="33"/>
      <c r="FPN32" s="33"/>
      <c r="FPO32" s="33"/>
      <c r="FPP32" s="33"/>
      <c r="FPQ32" s="33"/>
      <c r="FPR32" s="32"/>
      <c r="FPS32" s="37"/>
      <c r="FPT32" s="33"/>
      <c r="FPU32" s="33"/>
      <c r="FPV32" s="15"/>
      <c r="FPW32" s="15"/>
      <c r="FPX32" s="32"/>
      <c r="FPY32" s="32"/>
      <c r="FPZ32" s="33"/>
      <c r="FQA32" s="33"/>
      <c r="FQB32" s="32"/>
      <c r="FQC32" s="34"/>
      <c r="FQD32" s="35"/>
      <c r="FQE32" s="36"/>
      <c r="FQF32" s="35"/>
      <c r="FQG32" s="33"/>
      <c r="FQH32" s="33"/>
      <c r="FQI32" s="33"/>
      <c r="FQJ32" s="33"/>
      <c r="FQK32" s="33"/>
      <c r="FQL32" s="33"/>
      <c r="FQM32" s="32"/>
      <c r="FQN32" s="37"/>
      <c r="FQO32" s="33"/>
      <c r="FQP32" s="33"/>
      <c r="FQQ32" s="15"/>
      <c r="FQR32" s="15"/>
      <c r="FQS32" s="32"/>
      <c r="FQT32" s="32"/>
      <c r="FQU32" s="33"/>
      <c r="FQV32" s="33"/>
      <c r="FQW32" s="32"/>
      <c r="FQX32" s="34"/>
      <c r="FQY32" s="35"/>
      <c r="FQZ32" s="36"/>
      <c r="FRA32" s="35"/>
      <c r="FRB32" s="33"/>
      <c r="FRC32" s="33"/>
      <c r="FRD32" s="33"/>
      <c r="FRE32" s="33"/>
      <c r="FRF32" s="33"/>
      <c r="FRG32" s="33"/>
      <c r="FRH32" s="32"/>
      <c r="FRI32" s="37"/>
      <c r="FRJ32" s="33"/>
      <c r="FRK32" s="33"/>
      <c r="FRL32" s="15"/>
      <c r="FRM32" s="15"/>
      <c r="FRN32" s="32"/>
      <c r="FRO32" s="32"/>
      <c r="FRP32" s="33"/>
      <c r="FRQ32" s="33"/>
      <c r="FRR32" s="32"/>
      <c r="FRS32" s="34"/>
      <c r="FRT32" s="35"/>
      <c r="FRU32" s="36"/>
      <c r="FRV32" s="35"/>
      <c r="FRW32" s="33"/>
      <c r="FRX32" s="33"/>
      <c r="FRY32" s="33"/>
      <c r="FRZ32" s="33"/>
      <c r="FSA32" s="33"/>
      <c r="FSB32" s="33"/>
      <c r="FSC32" s="32"/>
      <c r="FSD32" s="37"/>
      <c r="FSE32" s="33"/>
      <c r="FSF32" s="33"/>
      <c r="FSG32" s="15"/>
      <c r="FSH32" s="15"/>
      <c r="FSI32" s="32"/>
      <c r="FSJ32" s="32"/>
      <c r="FSK32" s="33"/>
      <c r="FSL32" s="33"/>
      <c r="FSM32" s="32"/>
      <c r="FSN32" s="34"/>
      <c r="FSO32" s="35"/>
      <c r="FSP32" s="36"/>
      <c r="FSQ32" s="35"/>
      <c r="FSR32" s="33"/>
      <c r="FSS32" s="33"/>
      <c r="FST32" s="33"/>
      <c r="FSU32" s="33"/>
      <c r="FSV32" s="33"/>
      <c r="FSW32" s="33"/>
      <c r="FSX32" s="32"/>
      <c r="FSY32" s="37"/>
      <c r="FSZ32" s="33"/>
      <c r="FTA32" s="33"/>
      <c r="FTB32" s="15"/>
      <c r="FTC32" s="15"/>
      <c r="FTD32" s="32"/>
      <c r="FTE32" s="32"/>
      <c r="FTF32" s="33"/>
      <c r="FTG32" s="33"/>
      <c r="FTH32" s="32"/>
      <c r="FTI32" s="34"/>
      <c r="FTJ32" s="35"/>
      <c r="FTK32" s="36"/>
      <c r="FTL32" s="35"/>
      <c r="FTM32" s="33"/>
      <c r="FTN32" s="33"/>
      <c r="FTO32" s="33"/>
      <c r="FTP32" s="33"/>
      <c r="FTQ32" s="33"/>
      <c r="FTR32" s="33"/>
      <c r="FTS32" s="32"/>
      <c r="FTT32" s="37"/>
      <c r="FTU32" s="33"/>
      <c r="FTV32" s="33"/>
      <c r="FTW32" s="15"/>
      <c r="FTX32" s="15"/>
      <c r="FTY32" s="32"/>
      <c r="FTZ32" s="32"/>
      <c r="FUA32" s="33"/>
      <c r="FUB32" s="33"/>
      <c r="FUC32" s="32"/>
      <c r="FUD32" s="34"/>
      <c r="FUE32" s="35"/>
      <c r="FUF32" s="36"/>
      <c r="FUG32" s="35"/>
      <c r="FUH32" s="33"/>
      <c r="FUI32" s="33"/>
      <c r="FUJ32" s="33"/>
      <c r="FUK32" s="33"/>
      <c r="FUL32" s="33"/>
      <c r="FUM32" s="33"/>
      <c r="FUN32" s="32"/>
      <c r="FUO32" s="37"/>
      <c r="FUP32" s="33"/>
      <c r="FUQ32" s="33"/>
      <c r="FUR32" s="15"/>
      <c r="FUS32" s="15"/>
      <c r="FUT32" s="32"/>
      <c r="FUU32" s="32"/>
      <c r="FUV32" s="33"/>
      <c r="FUW32" s="33"/>
      <c r="FUX32" s="32"/>
      <c r="FUY32" s="34"/>
      <c r="FUZ32" s="35"/>
      <c r="FVA32" s="36"/>
      <c r="FVB32" s="35"/>
      <c r="FVC32" s="33"/>
      <c r="FVD32" s="33"/>
      <c r="FVE32" s="33"/>
      <c r="FVF32" s="33"/>
      <c r="FVG32" s="33"/>
      <c r="FVH32" s="33"/>
      <c r="FVI32" s="32"/>
      <c r="FVJ32" s="37"/>
      <c r="FVK32" s="33"/>
      <c r="FVL32" s="33"/>
      <c r="FVM32" s="15"/>
      <c r="FVN32" s="15"/>
      <c r="FVO32" s="32"/>
      <c r="FVP32" s="32"/>
      <c r="FVQ32" s="33"/>
      <c r="FVR32" s="33"/>
      <c r="FVS32" s="32"/>
      <c r="FVT32" s="34"/>
      <c r="FVU32" s="35"/>
      <c r="FVV32" s="36"/>
      <c r="FVW32" s="35"/>
      <c r="FVX32" s="33"/>
      <c r="FVY32" s="33"/>
      <c r="FVZ32" s="33"/>
      <c r="FWA32" s="33"/>
      <c r="FWB32" s="33"/>
      <c r="FWC32" s="33"/>
      <c r="FWD32" s="32"/>
      <c r="FWE32" s="37"/>
      <c r="FWF32" s="33"/>
      <c r="FWG32" s="33"/>
      <c r="FWH32" s="15"/>
      <c r="FWI32" s="15"/>
      <c r="FWJ32" s="32"/>
      <c r="FWK32" s="32"/>
      <c r="FWL32" s="33"/>
      <c r="FWM32" s="33"/>
      <c r="FWN32" s="32"/>
      <c r="FWO32" s="34"/>
      <c r="FWP32" s="35"/>
      <c r="FWQ32" s="36"/>
      <c r="FWR32" s="35"/>
      <c r="FWS32" s="33"/>
      <c r="FWT32" s="33"/>
      <c r="FWU32" s="33"/>
      <c r="FWV32" s="33"/>
      <c r="FWW32" s="33"/>
      <c r="FWX32" s="33"/>
      <c r="FWY32" s="32"/>
      <c r="FWZ32" s="37"/>
      <c r="FXA32" s="33"/>
      <c r="FXB32" s="33"/>
      <c r="FXC32" s="15"/>
      <c r="FXD32" s="15"/>
      <c r="FXE32" s="32"/>
      <c r="FXF32" s="32"/>
      <c r="FXG32" s="33"/>
      <c r="FXH32" s="33"/>
      <c r="FXI32" s="32"/>
      <c r="FXJ32" s="34"/>
      <c r="FXK32" s="35"/>
      <c r="FXL32" s="36"/>
      <c r="FXM32" s="35"/>
      <c r="FXN32" s="33"/>
      <c r="FXO32" s="33"/>
      <c r="FXP32" s="33"/>
      <c r="FXQ32" s="33"/>
      <c r="FXR32" s="33"/>
      <c r="FXS32" s="33"/>
      <c r="FXT32" s="32"/>
      <c r="FXU32" s="37"/>
      <c r="FXV32" s="33"/>
      <c r="FXW32" s="33"/>
      <c r="FXX32" s="15"/>
      <c r="FXY32" s="15"/>
      <c r="FXZ32" s="32"/>
      <c r="FYA32" s="32"/>
      <c r="FYB32" s="33"/>
      <c r="FYC32" s="33"/>
      <c r="FYD32" s="32"/>
      <c r="FYE32" s="34"/>
      <c r="FYF32" s="35"/>
      <c r="FYG32" s="36"/>
      <c r="FYH32" s="35"/>
      <c r="FYI32" s="33"/>
      <c r="FYJ32" s="33"/>
      <c r="FYK32" s="33"/>
      <c r="FYL32" s="33"/>
      <c r="FYM32" s="33"/>
      <c r="FYN32" s="33"/>
      <c r="FYO32" s="32"/>
      <c r="FYP32" s="37"/>
      <c r="FYQ32" s="33"/>
      <c r="FYR32" s="33"/>
      <c r="FYS32" s="15"/>
      <c r="FYT32" s="15"/>
      <c r="FYU32" s="32"/>
      <c r="FYV32" s="32"/>
      <c r="FYW32" s="33"/>
      <c r="FYX32" s="33"/>
      <c r="FYY32" s="32"/>
      <c r="FYZ32" s="34"/>
      <c r="FZA32" s="35"/>
      <c r="FZB32" s="36"/>
      <c r="FZC32" s="35"/>
      <c r="FZD32" s="33"/>
      <c r="FZE32" s="33"/>
      <c r="FZF32" s="33"/>
      <c r="FZG32" s="33"/>
      <c r="FZH32" s="33"/>
      <c r="FZI32" s="33"/>
      <c r="FZJ32" s="32"/>
      <c r="FZK32" s="37"/>
      <c r="FZL32" s="33"/>
      <c r="FZM32" s="33"/>
      <c r="FZN32" s="15"/>
      <c r="FZO32" s="15"/>
      <c r="FZP32" s="32"/>
      <c r="FZQ32" s="32"/>
      <c r="FZR32" s="33"/>
      <c r="FZS32" s="33"/>
      <c r="FZT32" s="32"/>
      <c r="FZU32" s="34"/>
      <c r="FZV32" s="35"/>
      <c r="FZW32" s="36"/>
      <c r="FZX32" s="35"/>
      <c r="FZY32" s="33"/>
      <c r="FZZ32" s="33"/>
      <c r="GAA32" s="33"/>
      <c r="GAB32" s="33"/>
      <c r="GAC32" s="33"/>
      <c r="GAD32" s="33"/>
      <c r="GAE32" s="32"/>
      <c r="GAF32" s="37"/>
      <c r="GAG32" s="33"/>
      <c r="GAH32" s="33"/>
      <c r="GAI32" s="15"/>
      <c r="GAJ32" s="15"/>
      <c r="GAK32" s="32"/>
      <c r="GAL32" s="32"/>
      <c r="GAM32" s="33"/>
      <c r="GAN32" s="33"/>
      <c r="GAO32" s="32"/>
      <c r="GAP32" s="34"/>
      <c r="GAQ32" s="35"/>
      <c r="GAR32" s="36"/>
      <c r="GAS32" s="35"/>
      <c r="GAT32" s="33"/>
      <c r="GAU32" s="33"/>
      <c r="GAV32" s="33"/>
      <c r="GAW32" s="33"/>
      <c r="GAX32" s="33"/>
      <c r="GAY32" s="33"/>
      <c r="GAZ32" s="32"/>
      <c r="GBA32" s="37"/>
      <c r="GBB32" s="33"/>
      <c r="GBC32" s="33"/>
      <c r="GBD32" s="15"/>
      <c r="GBE32" s="15"/>
      <c r="GBF32" s="32"/>
      <c r="GBG32" s="32"/>
      <c r="GBH32" s="33"/>
      <c r="GBI32" s="33"/>
      <c r="GBJ32" s="32"/>
      <c r="GBK32" s="34"/>
      <c r="GBL32" s="35"/>
      <c r="GBM32" s="36"/>
      <c r="GBN32" s="35"/>
      <c r="GBO32" s="33"/>
      <c r="GBP32" s="33"/>
      <c r="GBQ32" s="33"/>
      <c r="GBR32" s="33"/>
      <c r="GBS32" s="33"/>
      <c r="GBT32" s="33"/>
      <c r="GBU32" s="32"/>
      <c r="GBV32" s="37"/>
      <c r="GBW32" s="33"/>
      <c r="GBX32" s="33"/>
      <c r="GBY32" s="15"/>
      <c r="GBZ32" s="15"/>
      <c r="GCA32" s="32"/>
      <c r="GCB32" s="32"/>
      <c r="GCC32" s="33"/>
      <c r="GCD32" s="33"/>
      <c r="GCE32" s="32"/>
      <c r="GCF32" s="34"/>
      <c r="GCG32" s="35"/>
      <c r="GCH32" s="36"/>
      <c r="GCI32" s="35"/>
      <c r="GCJ32" s="33"/>
      <c r="GCK32" s="33"/>
      <c r="GCL32" s="33"/>
      <c r="GCM32" s="33"/>
      <c r="GCN32" s="33"/>
      <c r="GCO32" s="33"/>
      <c r="GCP32" s="32"/>
      <c r="GCQ32" s="37"/>
      <c r="GCR32" s="33"/>
      <c r="GCS32" s="33"/>
      <c r="GCT32" s="15"/>
      <c r="GCU32" s="15"/>
      <c r="GCV32" s="32"/>
      <c r="GCW32" s="32"/>
      <c r="GCX32" s="33"/>
      <c r="GCY32" s="33"/>
      <c r="GCZ32" s="32"/>
      <c r="GDA32" s="34"/>
      <c r="GDB32" s="35"/>
      <c r="GDC32" s="36"/>
      <c r="GDD32" s="35"/>
      <c r="GDE32" s="33"/>
      <c r="GDF32" s="33"/>
      <c r="GDG32" s="33"/>
      <c r="GDH32" s="33"/>
      <c r="GDI32" s="33"/>
      <c r="GDJ32" s="33"/>
      <c r="GDK32" s="32"/>
      <c r="GDL32" s="37"/>
      <c r="GDM32" s="33"/>
      <c r="GDN32" s="33"/>
      <c r="GDO32" s="15"/>
      <c r="GDP32" s="15"/>
      <c r="GDQ32" s="32"/>
      <c r="GDR32" s="32"/>
      <c r="GDS32" s="33"/>
      <c r="GDT32" s="33"/>
      <c r="GDU32" s="32"/>
      <c r="GDV32" s="34"/>
      <c r="GDW32" s="35"/>
      <c r="GDX32" s="36"/>
      <c r="GDY32" s="35"/>
      <c r="GDZ32" s="33"/>
      <c r="GEA32" s="33"/>
      <c r="GEB32" s="33"/>
      <c r="GEC32" s="33"/>
      <c r="GED32" s="33"/>
      <c r="GEE32" s="33"/>
      <c r="GEF32" s="32"/>
      <c r="GEG32" s="37"/>
      <c r="GEH32" s="33"/>
      <c r="GEI32" s="33"/>
      <c r="GEJ32" s="15"/>
      <c r="GEK32" s="15"/>
      <c r="GEL32" s="32"/>
      <c r="GEM32" s="32"/>
      <c r="GEN32" s="33"/>
      <c r="GEO32" s="33"/>
      <c r="GEP32" s="32"/>
      <c r="GEQ32" s="34"/>
      <c r="GER32" s="35"/>
      <c r="GES32" s="36"/>
      <c r="GET32" s="35"/>
      <c r="GEU32" s="33"/>
      <c r="GEV32" s="33"/>
      <c r="GEW32" s="33"/>
      <c r="GEX32" s="33"/>
      <c r="GEY32" s="33"/>
      <c r="GEZ32" s="33"/>
      <c r="GFA32" s="32"/>
      <c r="GFB32" s="37"/>
      <c r="GFC32" s="33"/>
      <c r="GFD32" s="33"/>
      <c r="GFE32" s="15"/>
      <c r="GFF32" s="15"/>
      <c r="GFG32" s="32"/>
      <c r="GFH32" s="32"/>
      <c r="GFI32" s="33"/>
      <c r="GFJ32" s="33"/>
      <c r="GFK32" s="32"/>
      <c r="GFL32" s="34"/>
      <c r="GFM32" s="35"/>
      <c r="GFN32" s="36"/>
      <c r="GFO32" s="35"/>
      <c r="GFP32" s="33"/>
      <c r="GFQ32" s="33"/>
      <c r="GFR32" s="33"/>
      <c r="GFS32" s="33"/>
      <c r="GFT32" s="33"/>
      <c r="GFU32" s="33"/>
      <c r="GFV32" s="32"/>
      <c r="GFW32" s="37"/>
      <c r="GFX32" s="33"/>
      <c r="GFY32" s="33"/>
      <c r="GFZ32" s="15"/>
      <c r="GGA32" s="15"/>
      <c r="GGB32" s="32"/>
      <c r="GGC32" s="32"/>
      <c r="GGD32" s="33"/>
      <c r="GGE32" s="33"/>
      <c r="GGF32" s="32"/>
      <c r="GGG32" s="34"/>
      <c r="GGH32" s="35"/>
      <c r="GGI32" s="36"/>
      <c r="GGJ32" s="35"/>
      <c r="GGK32" s="33"/>
      <c r="GGL32" s="33"/>
      <c r="GGM32" s="33"/>
      <c r="GGN32" s="33"/>
      <c r="GGO32" s="33"/>
      <c r="GGP32" s="33"/>
      <c r="GGQ32" s="32"/>
      <c r="GGR32" s="37"/>
      <c r="GGS32" s="33"/>
      <c r="GGT32" s="33"/>
      <c r="GGU32" s="15"/>
      <c r="GGV32" s="15"/>
      <c r="GGW32" s="32"/>
      <c r="GGX32" s="32"/>
      <c r="GGY32" s="33"/>
      <c r="GGZ32" s="33"/>
      <c r="GHA32" s="32"/>
      <c r="GHB32" s="34"/>
      <c r="GHC32" s="35"/>
      <c r="GHD32" s="36"/>
      <c r="GHE32" s="35"/>
      <c r="GHF32" s="33"/>
      <c r="GHG32" s="33"/>
      <c r="GHH32" s="33"/>
      <c r="GHI32" s="33"/>
      <c r="GHJ32" s="33"/>
      <c r="GHK32" s="33"/>
      <c r="GHL32" s="32"/>
      <c r="GHM32" s="37"/>
      <c r="GHN32" s="33"/>
      <c r="GHO32" s="33"/>
      <c r="GHP32" s="15"/>
      <c r="GHQ32" s="15"/>
      <c r="GHR32" s="32"/>
      <c r="GHS32" s="32"/>
      <c r="GHT32" s="33"/>
      <c r="GHU32" s="33"/>
      <c r="GHV32" s="32"/>
      <c r="GHW32" s="34"/>
      <c r="GHX32" s="35"/>
      <c r="GHY32" s="36"/>
      <c r="GHZ32" s="35"/>
      <c r="GIA32" s="33"/>
      <c r="GIB32" s="33"/>
      <c r="GIC32" s="33"/>
      <c r="GID32" s="33"/>
      <c r="GIE32" s="33"/>
      <c r="GIF32" s="33"/>
      <c r="GIG32" s="32"/>
      <c r="GIH32" s="37"/>
      <c r="GII32" s="33"/>
      <c r="GIJ32" s="33"/>
      <c r="GIK32" s="15"/>
      <c r="GIL32" s="15"/>
      <c r="GIM32" s="32"/>
      <c r="GIN32" s="32"/>
      <c r="GIO32" s="33"/>
      <c r="GIP32" s="33"/>
      <c r="GIQ32" s="32"/>
      <c r="GIR32" s="34"/>
      <c r="GIS32" s="35"/>
      <c r="GIT32" s="36"/>
      <c r="GIU32" s="35"/>
      <c r="GIV32" s="33"/>
      <c r="GIW32" s="33"/>
      <c r="GIX32" s="33"/>
      <c r="GIY32" s="33"/>
      <c r="GIZ32" s="33"/>
      <c r="GJA32" s="33"/>
      <c r="GJB32" s="32"/>
      <c r="GJC32" s="37"/>
      <c r="GJD32" s="33"/>
      <c r="GJE32" s="33"/>
      <c r="GJF32" s="15"/>
      <c r="GJG32" s="15"/>
      <c r="GJH32" s="32"/>
      <c r="GJI32" s="32"/>
      <c r="GJJ32" s="33"/>
      <c r="GJK32" s="33"/>
      <c r="GJL32" s="32"/>
      <c r="GJM32" s="34"/>
      <c r="GJN32" s="35"/>
      <c r="GJO32" s="36"/>
      <c r="GJP32" s="35"/>
      <c r="GJQ32" s="33"/>
      <c r="GJR32" s="33"/>
      <c r="GJS32" s="33"/>
      <c r="GJT32" s="33"/>
      <c r="GJU32" s="33"/>
      <c r="GJV32" s="33"/>
      <c r="GJW32" s="32"/>
      <c r="GJX32" s="37"/>
      <c r="GJY32" s="33"/>
      <c r="GJZ32" s="33"/>
      <c r="GKA32" s="15"/>
      <c r="GKB32" s="15"/>
      <c r="GKC32" s="32"/>
      <c r="GKD32" s="32"/>
      <c r="GKE32" s="33"/>
      <c r="GKF32" s="33"/>
      <c r="GKG32" s="32"/>
      <c r="GKH32" s="34"/>
      <c r="GKI32" s="35"/>
      <c r="GKJ32" s="36"/>
      <c r="GKK32" s="35"/>
      <c r="GKL32" s="33"/>
      <c r="GKM32" s="33"/>
      <c r="GKN32" s="33"/>
      <c r="GKO32" s="33"/>
      <c r="GKP32" s="33"/>
      <c r="GKQ32" s="33"/>
      <c r="GKR32" s="32"/>
      <c r="GKS32" s="37"/>
      <c r="GKT32" s="33"/>
      <c r="GKU32" s="33"/>
      <c r="GKV32" s="15"/>
      <c r="GKW32" s="15"/>
      <c r="GKX32" s="32"/>
      <c r="GKY32" s="32"/>
      <c r="GKZ32" s="33"/>
      <c r="GLA32" s="33"/>
      <c r="GLB32" s="32"/>
      <c r="GLC32" s="34"/>
      <c r="GLD32" s="35"/>
      <c r="GLE32" s="36"/>
      <c r="GLF32" s="35"/>
      <c r="GLG32" s="33"/>
      <c r="GLH32" s="33"/>
      <c r="GLI32" s="33"/>
      <c r="GLJ32" s="33"/>
      <c r="GLK32" s="33"/>
      <c r="GLL32" s="33"/>
      <c r="GLM32" s="32"/>
      <c r="GLN32" s="37"/>
      <c r="GLO32" s="33"/>
      <c r="GLP32" s="33"/>
      <c r="GLQ32" s="15"/>
      <c r="GLR32" s="15"/>
      <c r="GLS32" s="32"/>
      <c r="GLT32" s="32"/>
      <c r="GLU32" s="33"/>
      <c r="GLV32" s="33"/>
      <c r="GLW32" s="32"/>
      <c r="GLX32" s="34"/>
      <c r="GLY32" s="35"/>
      <c r="GLZ32" s="36"/>
      <c r="GMA32" s="35"/>
      <c r="GMB32" s="33"/>
      <c r="GMC32" s="33"/>
      <c r="GMD32" s="33"/>
      <c r="GME32" s="33"/>
      <c r="GMF32" s="33"/>
      <c r="GMG32" s="33"/>
      <c r="GMH32" s="32"/>
      <c r="GMI32" s="37"/>
      <c r="GMJ32" s="33"/>
      <c r="GMK32" s="33"/>
      <c r="GML32" s="15"/>
      <c r="GMM32" s="15"/>
      <c r="GMN32" s="32"/>
      <c r="GMO32" s="32"/>
      <c r="GMP32" s="33"/>
      <c r="GMQ32" s="33"/>
      <c r="GMR32" s="32"/>
      <c r="GMS32" s="34"/>
      <c r="GMT32" s="35"/>
      <c r="GMU32" s="36"/>
      <c r="GMV32" s="35"/>
      <c r="GMW32" s="33"/>
      <c r="GMX32" s="33"/>
      <c r="GMY32" s="33"/>
      <c r="GMZ32" s="33"/>
      <c r="GNA32" s="33"/>
      <c r="GNB32" s="33"/>
      <c r="GNC32" s="32"/>
      <c r="GND32" s="37"/>
      <c r="GNE32" s="33"/>
      <c r="GNF32" s="33"/>
      <c r="GNG32" s="15"/>
      <c r="GNH32" s="15"/>
      <c r="GNI32" s="32"/>
      <c r="GNJ32" s="32"/>
      <c r="GNK32" s="33"/>
      <c r="GNL32" s="33"/>
      <c r="GNM32" s="32"/>
      <c r="GNN32" s="34"/>
      <c r="GNO32" s="35"/>
      <c r="GNP32" s="36"/>
      <c r="GNQ32" s="35"/>
      <c r="GNR32" s="33"/>
      <c r="GNS32" s="33"/>
      <c r="GNT32" s="33"/>
      <c r="GNU32" s="33"/>
      <c r="GNV32" s="33"/>
      <c r="GNW32" s="33"/>
      <c r="GNX32" s="32"/>
      <c r="GNY32" s="37"/>
      <c r="GNZ32" s="33"/>
      <c r="GOA32" s="33"/>
      <c r="GOB32" s="15"/>
      <c r="GOC32" s="15"/>
      <c r="GOD32" s="32"/>
      <c r="GOE32" s="32"/>
      <c r="GOF32" s="33"/>
      <c r="GOG32" s="33"/>
      <c r="GOH32" s="32"/>
      <c r="GOI32" s="34"/>
      <c r="GOJ32" s="35"/>
      <c r="GOK32" s="36"/>
      <c r="GOL32" s="35"/>
      <c r="GOM32" s="33"/>
      <c r="GON32" s="33"/>
      <c r="GOO32" s="33"/>
      <c r="GOP32" s="33"/>
      <c r="GOQ32" s="33"/>
      <c r="GOR32" s="33"/>
      <c r="GOS32" s="32"/>
      <c r="GOT32" s="37"/>
      <c r="GOU32" s="33"/>
      <c r="GOV32" s="33"/>
      <c r="GOW32" s="15"/>
      <c r="GOX32" s="15"/>
      <c r="GOY32" s="32"/>
      <c r="GOZ32" s="32"/>
      <c r="GPA32" s="33"/>
      <c r="GPB32" s="33"/>
      <c r="GPC32" s="32"/>
      <c r="GPD32" s="34"/>
      <c r="GPE32" s="35"/>
      <c r="GPF32" s="36"/>
      <c r="GPG32" s="35"/>
      <c r="GPH32" s="33"/>
      <c r="GPI32" s="33"/>
      <c r="GPJ32" s="33"/>
      <c r="GPK32" s="33"/>
      <c r="GPL32" s="33"/>
      <c r="GPM32" s="33"/>
      <c r="GPN32" s="32"/>
      <c r="GPO32" s="37"/>
      <c r="GPP32" s="33"/>
      <c r="GPQ32" s="33"/>
      <c r="GPR32" s="15"/>
      <c r="GPS32" s="15"/>
      <c r="GPT32" s="32"/>
      <c r="GPU32" s="32"/>
      <c r="GPV32" s="33"/>
      <c r="GPW32" s="33"/>
      <c r="GPX32" s="32"/>
      <c r="GPY32" s="34"/>
      <c r="GPZ32" s="35"/>
      <c r="GQA32" s="36"/>
      <c r="GQB32" s="35"/>
      <c r="GQC32" s="33"/>
      <c r="GQD32" s="33"/>
      <c r="GQE32" s="33"/>
      <c r="GQF32" s="33"/>
      <c r="GQG32" s="33"/>
      <c r="GQH32" s="33"/>
      <c r="GQI32" s="32"/>
      <c r="GQJ32" s="37"/>
      <c r="GQK32" s="33"/>
      <c r="GQL32" s="33"/>
      <c r="GQM32" s="15"/>
      <c r="GQN32" s="15"/>
      <c r="GQO32" s="32"/>
      <c r="GQP32" s="32"/>
      <c r="GQQ32" s="33"/>
      <c r="GQR32" s="33"/>
      <c r="GQS32" s="32"/>
      <c r="GQT32" s="34"/>
      <c r="GQU32" s="35"/>
      <c r="GQV32" s="36"/>
      <c r="GQW32" s="35"/>
      <c r="GQX32" s="33"/>
      <c r="GQY32" s="33"/>
      <c r="GQZ32" s="33"/>
      <c r="GRA32" s="33"/>
      <c r="GRB32" s="33"/>
      <c r="GRC32" s="33"/>
      <c r="GRD32" s="32"/>
      <c r="GRE32" s="37"/>
      <c r="GRF32" s="33"/>
      <c r="GRG32" s="33"/>
      <c r="GRH32" s="15"/>
      <c r="GRI32" s="15"/>
      <c r="GRJ32" s="32"/>
      <c r="GRK32" s="32"/>
      <c r="GRL32" s="33"/>
      <c r="GRM32" s="33"/>
      <c r="GRN32" s="32"/>
      <c r="GRO32" s="34"/>
      <c r="GRP32" s="35"/>
      <c r="GRQ32" s="36"/>
      <c r="GRR32" s="35"/>
      <c r="GRS32" s="33"/>
      <c r="GRT32" s="33"/>
      <c r="GRU32" s="33"/>
      <c r="GRV32" s="33"/>
      <c r="GRW32" s="33"/>
      <c r="GRX32" s="33"/>
      <c r="GRY32" s="32"/>
      <c r="GRZ32" s="37"/>
      <c r="GSA32" s="33"/>
      <c r="GSB32" s="33"/>
      <c r="GSC32" s="15"/>
      <c r="GSD32" s="15"/>
      <c r="GSE32" s="32"/>
      <c r="GSF32" s="32"/>
      <c r="GSG32" s="33"/>
      <c r="GSH32" s="33"/>
      <c r="GSI32" s="32"/>
      <c r="GSJ32" s="34"/>
      <c r="GSK32" s="35"/>
      <c r="GSL32" s="36"/>
      <c r="GSM32" s="35"/>
      <c r="GSN32" s="33"/>
      <c r="GSO32" s="33"/>
      <c r="GSP32" s="33"/>
      <c r="GSQ32" s="33"/>
      <c r="GSR32" s="33"/>
      <c r="GSS32" s="33"/>
      <c r="GST32" s="32"/>
      <c r="GSU32" s="37"/>
      <c r="GSV32" s="33"/>
      <c r="GSW32" s="33"/>
      <c r="GSX32" s="15"/>
      <c r="GSY32" s="15"/>
      <c r="GSZ32" s="32"/>
      <c r="GTA32" s="32"/>
      <c r="GTB32" s="33"/>
      <c r="GTC32" s="33"/>
      <c r="GTD32" s="32"/>
      <c r="GTE32" s="34"/>
      <c r="GTF32" s="35"/>
      <c r="GTG32" s="36"/>
      <c r="GTH32" s="35"/>
      <c r="GTI32" s="33"/>
      <c r="GTJ32" s="33"/>
      <c r="GTK32" s="33"/>
      <c r="GTL32" s="33"/>
      <c r="GTM32" s="33"/>
      <c r="GTN32" s="33"/>
      <c r="GTO32" s="32"/>
      <c r="GTP32" s="37"/>
      <c r="GTQ32" s="33"/>
      <c r="GTR32" s="33"/>
      <c r="GTS32" s="15"/>
      <c r="GTT32" s="15"/>
      <c r="GTU32" s="32"/>
      <c r="GTV32" s="32"/>
      <c r="GTW32" s="33"/>
      <c r="GTX32" s="33"/>
      <c r="GTY32" s="32"/>
      <c r="GTZ32" s="34"/>
      <c r="GUA32" s="35"/>
      <c r="GUB32" s="36"/>
      <c r="GUC32" s="35"/>
      <c r="GUD32" s="33"/>
      <c r="GUE32" s="33"/>
      <c r="GUF32" s="33"/>
      <c r="GUG32" s="33"/>
      <c r="GUH32" s="33"/>
      <c r="GUI32" s="33"/>
      <c r="GUJ32" s="32"/>
      <c r="GUK32" s="37"/>
      <c r="GUL32" s="33"/>
      <c r="GUM32" s="33"/>
      <c r="GUN32" s="15"/>
      <c r="GUO32" s="15"/>
      <c r="GUP32" s="32"/>
      <c r="GUQ32" s="32"/>
      <c r="GUR32" s="33"/>
      <c r="GUS32" s="33"/>
      <c r="GUT32" s="32"/>
      <c r="GUU32" s="34"/>
      <c r="GUV32" s="35"/>
      <c r="GUW32" s="36"/>
      <c r="GUX32" s="35"/>
      <c r="GUY32" s="33"/>
      <c r="GUZ32" s="33"/>
      <c r="GVA32" s="33"/>
      <c r="GVB32" s="33"/>
      <c r="GVC32" s="33"/>
      <c r="GVD32" s="33"/>
      <c r="GVE32" s="32"/>
      <c r="GVF32" s="37"/>
      <c r="GVG32" s="33"/>
      <c r="GVH32" s="33"/>
      <c r="GVI32" s="15"/>
      <c r="GVJ32" s="15"/>
      <c r="GVK32" s="32"/>
      <c r="GVL32" s="32"/>
      <c r="GVM32" s="33"/>
      <c r="GVN32" s="33"/>
      <c r="GVO32" s="32"/>
      <c r="GVP32" s="34"/>
      <c r="GVQ32" s="35"/>
      <c r="GVR32" s="36"/>
      <c r="GVS32" s="35"/>
      <c r="GVT32" s="33"/>
      <c r="GVU32" s="33"/>
      <c r="GVV32" s="33"/>
      <c r="GVW32" s="33"/>
      <c r="GVX32" s="33"/>
      <c r="GVY32" s="33"/>
      <c r="GVZ32" s="32"/>
      <c r="GWA32" s="37"/>
      <c r="GWB32" s="33"/>
      <c r="GWC32" s="33"/>
      <c r="GWD32" s="15"/>
      <c r="GWE32" s="15"/>
      <c r="GWF32" s="32"/>
      <c r="GWG32" s="32"/>
      <c r="GWH32" s="33"/>
      <c r="GWI32" s="33"/>
      <c r="GWJ32" s="32"/>
      <c r="GWK32" s="34"/>
      <c r="GWL32" s="35"/>
      <c r="GWM32" s="36"/>
      <c r="GWN32" s="35"/>
      <c r="GWO32" s="33"/>
      <c r="GWP32" s="33"/>
      <c r="GWQ32" s="33"/>
      <c r="GWR32" s="33"/>
      <c r="GWS32" s="33"/>
      <c r="GWT32" s="33"/>
      <c r="GWU32" s="32"/>
      <c r="GWV32" s="37"/>
      <c r="GWW32" s="33"/>
      <c r="GWX32" s="33"/>
      <c r="GWY32" s="15"/>
      <c r="GWZ32" s="15"/>
      <c r="GXA32" s="32"/>
      <c r="GXB32" s="32"/>
      <c r="GXC32" s="33"/>
      <c r="GXD32" s="33"/>
      <c r="GXE32" s="32"/>
      <c r="GXF32" s="34"/>
      <c r="GXG32" s="35"/>
      <c r="GXH32" s="36"/>
      <c r="GXI32" s="35"/>
      <c r="GXJ32" s="33"/>
      <c r="GXK32" s="33"/>
      <c r="GXL32" s="33"/>
      <c r="GXM32" s="33"/>
      <c r="GXN32" s="33"/>
      <c r="GXO32" s="33"/>
      <c r="GXP32" s="32"/>
      <c r="GXQ32" s="37"/>
      <c r="GXR32" s="33"/>
      <c r="GXS32" s="33"/>
      <c r="GXT32" s="15"/>
      <c r="GXU32" s="15"/>
      <c r="GXV32" s="32"/>
      <c r="GXW32" s="32"/>
      <c r="GXX32" s="33"/>
      <c r="GXY32" s="33"/>
      <c r="GXZ32" s="32"/>
      <c r="GYA32" s="34"/>
      <c r="GYB32" s="35"/>
      <c r="GYC32" s="36"/>
      <c r="GYD32" s="35"/>
      <c r="GYE32" s="33"/>
      <c r="GYF32" s="33"/>
      <c r="GYG32" s="33"/>
      <c r="GYH32" s="33"/>
      <c r="GYI32" s="33"/>
      <c r="GYJ32" s="33"/>
      <c r="GYK32" s="32"/>
      <c r="GYL32" s="37"/>
      <c r="GYM32" s="33"/>
      <c r="GYN32" s="33"/>
      <c r="GYO32" s="15"/>
      <c r="GYP32" s="15"/>
      <c r="GYQ32" s="32"/>
      <c r="GYR32" s="32"/>
      <c r="GYS32" s="33"/>
      <c r="GYT32" s="33"/>
      <c r="GYU32" s="32"/>
      <c r="GYV32" s="34"/>
      <c r="GYW32" s="35"/>
      <c r="GYX32" s="36"/>
      <c r="GYY32" s="35"/>
      <c r="GYZ32" s="33"/>
      <c r="GZA32" s="33"/>
      <c r="GZB32" s="33"/>
      <c r="GZC32" s="33"/>
      <c r="GZD32" s="33"/>
      <c r="GZE32" s="33"/>
      <c r="GZF32" s="32"/>
      <c r="GZG32" s="37"/>
      <c r="GZH32" s="33"/>
      <c r="GZI32" s="33"/>
      <c r="GZJ32" s="15"/>
      <c r="GZK32" s="15"/>
      <c r="GZL32" s="32"/>
      <c r="GZM32" s="32"/>
      <c r="GZN32" s="33"/>
      <c r="GZO32" s="33"/>
      <c r="GZP32" s="32"/>
      <c r="GZQ32" s="34"/>
      <c r="GZR32" s="35"/>
      <c r="GZS32" s="36"/>
      <c r="GZT32" s="35"/>
      <c r="GZU32" s="33"/>
      <c r="GZV32" s="33"/>
      <c r="GZW32" s="33"/>
      <c r="GZX32" s="33"/>
      <c r="GZY32" s="33"/>
      <c r="GZZ32" s="33"/>
      <c r="HAA32" s="32"/>
      <c r="HAB32" s="37"/>
      <c r="HAC32" s="33"/>
      <c r="HAD32" s="33"/>
      <c r="HAE32" s="15"/>
      <c r="HAF32" s="15"/>
      <c r="HAG32" s="32"/>
      <c r="HAH32" s="32"/>
      <c r="HAI32" s="33"/>
      <c r="HAJ32" s="33"/>
      <c r="HAK32" s="32"/>
      <c r="HAL32" s="34"/>
      <c r="HAM32" s="35"/>
      <c r="HAN32" s="36"/>
      <c r="HAO32" s="35"/>
      <c r="HAP32" s="33"/>
      <c r="HAQ32" s="33"/>
      <c r="HAR32" s="33"/>
      <c r="HAS32" s="33"/>
      <c r="HAT32" s="33"/>
      <c r="HAU32" s="33"/>
      <c r="HAV32" s="32"/>
      <c r="HAW32" s="37"/>
      <c r="HAX32" s="33"/>
      <c r="HAY32" s="33"/>
      <c r="HAZ32" s="15"/>
      <c r="HBA32" s="15"/>
      <c r="HBB32" s="32"/>
      <c r="HBC32" s="32"/>
      <c r="HBD32" s="33"/>
      <c r="HBE32" s="33"/>
      <c r="HBF32" s="32"/>
      <c r="HBG32" s="34"/>
      <c r="HBH32" s="35"/>
      <c r="HBI32" s="36"/>
      <c r="HBJ32" s="35"/>
      <c r="HBK32" s="33"/>
      <c r="HBL32" s="33"/>
      <c r="HBM32" s="33"/>
      <c r="HBN32" s="33"/>
      <c r="HBO32" s="33"/>
      <c r="HBP32" s="33"/>
      <c r="HBQ32" s="32"/>
      <c r="HBR32" s="37"/>
      <c r="HBS32" s="33"/>
      <c r="HBT32" s="33"/>
      <c r="HBU32" s="15"/>
      <c r="HBV32" s="15"/>
      <c r="HBW32" s="32"/>
      <c r="HBX32" s="32"/>
      <c r="HBY32" s="33"/>
      <c r="HBZ32" s="33"/>
      <c r="HCA32" s="32"/>
      <c r="HCB32" s="34"/>
      <c r="HCC32" s="35"/>
      <c r="HCD32" s="36"/>
      <c r="HCE32" s="35"/>
      <c r="HCF32" s="33"/>
      <c r="HCG32" s="33"/>
      <c r="HCH32" s="33"/>
      <c r="HCI32" s="33"/>
      <c r="HCJ32" s="33"/>
      <c r="HCK32" s="33"/>
      <c r="HCL32" s="32"/>
      <c r="HCM32" s="37"/>
      <c r="HCN32" s="33"/>
      <c r="HCO32" s="33"/>
      <c r="HCP32" s="15"/>
      <c r="HCQ32" s="15"/>
      <c r="HCR32" s="32"/>
      <c r="HCS32" s="32"/>
      <c r="HCT32" s="33"/>
      <c r="HCU32" s="33"/>
      <c r="HCV32" s="32"/>
      <c r="HCW32" s="34"/>
      <c r="HCX32" s="35"/>
      <c r="HCY32" s="36"/>
      <c r="HCZ32" s="35"/>
      <c r="HDA32" s="33"/>
      <c r="HDB32" s="33"/>
      <c r="HDC32" s="33"/>
      <c r="HDD32" s="33"/>
      <c r="HDE32" s="33"/>
      <c r="HDF32" s="33"/>
      <c r="HDG32" s="32"/>
      <c r="HDH32" s="37"/>
      <c r="HDI32" s="33"/>
      <c r="HDJ32" s="33"/>
      <c r="HDK32" s="15"/>
      <c r="HDL32" s="15"/>
      <c r="HDM32" s="32"/>
      <c r="HDN32" s="32"/>
      <c r="HDO32" s="33"/>
      <c r="HDP32" s="33"/>
      <c r="HDQ32" s="32"/>
      <c r="HDR32" s="34"/>
      <c r="HDS32" s="35"/>
      <c r="HDT32" s="36"/>
      <c r="HDU32" s="35"/>
      <c r="HDV32" s="33"/>
      <c r="HDW32" s="33"/>
      <c r="HDX32" s="33"/>
      <c r="HDY32" s="33"/>
      <c r="HDZ32" s="33"/>
      <c r="HEA32" s="33"/>
      <c r="HEB32" s="32"/>
      <c r="HEC32" s="37"/>
      <c r="HED32" s="33"/>
      <c r="HEE32" s="33"/>
      <c r="HEF32" s="15"/>
      <c r="HEG32" s="15"/>
      <c r="HEH32" s="32"/>
      <c r="HEI32" s="32"/>
      <c r="HEJ32" s="33"/>
      <c r="HEK32" s="33"/>
      <c r="HEL32" s="32"/>
      <c r="HEM32" s="34"/>
      <c r="HEN32" s="35"/>
      <c r="HEO32" s="36"/>
      <c r="HEP32" s="35"/>
      <c r="HEQ32" s="33"/>
      <c r="HER32" s="33"/>
      <c r="HES32" s="33"/>
      <c r="HET32" s="33"/>
      <c r="HEU32" s="33"/>
      <c r="HEV32" s="33"/>
      <c r="HEW32" s="32"/>
      <c r="HEX32" s="37"/>
      <c r="HEY32" s="33"/>
      <c r="HEZ32" s="33"/>
      <c r="HFA32" s="15"/>
      <c r="HFB32" s="15"/>
      <c r="HFC32" s="32"/>
      <c r="HFD32" s="32"/>
      <c r="HFE32" s="33"/>
      <c r="HFF32" s="33"/>
      <c r="HFG32" s="32"/>
      <c r="HFH32" s="34"/>
      <c r="HFI32" s="35"/>
      <c r="HFJ32" s="36"/>
      <c r="HFK32" s="35"/>
      <c r="HFL32" s="33"/>
      <c r="HFM32" s="33"/>
      <c r="HFN32" s="33"/>
      <c r="HFO32" s="33"/>
      <c r="HFP32" s="33"/>
      <c r="HFQ32" s="33"/>
      <c r="HFR32" s="32"/>
      <c r="HFS32" s="37"/>
      <c r="HFT32" s="33"/>
      <c r="HFU32" s="33"/>
      <c r="HFV32" s="15"/>
      <c r="HFW32" s="15"/>
      <c r="HFX32" s="32"/>
      <c r="HFY32" s="32"/>
      <c r="HFZ32" s="33"/>
      <c r="HGA32" s="33"/>
      <c r="HGB32" s="32"/>
      <c r="HGC32" s="34"/>
      <c r="HGD32" s="35"/>
      <c r="HGE32" s="36"/>
      <c r="HGF32" s="35"/>
      <c r="HGG32" s="33"/>
      <c r="HGH32" s="33"/>
      <c r="HGI32" s="33"/>
      <c r="HGJ32" s="33"/>
      <c r="HGK32" s="33"/>
      <c r="HGL32" s="33"/>
      <c r="HGM32" s="32"/>
      <c r="HGN32" s="37"/>
      <c r="HGO32" s="33"/>
      <c r="HGP32" s="33"/>
      <c r="HGQ32" s="15"/>
      <c r="HGR32" s="15"/>
      <c r="HGS32" s="32"/>
      <c r="HGT32" s="32"/>
      <c r="HGU32" s="33"/>
      <c r="HGV32" s="33"/>
      <c r="HGW32" s="32"/>
      <c r="HGX32" s="34"/>
      <c r="HGY32" s="35"/>
      <c r="HGZ32" s="36"/>
      <c r="HHA32" s="35"/>
      <c r="HHB32" s="33"/>
      <c r="HHC32" s="33"/>
      <c r="HHD32" s="33"/>
      <c r="HHE32" s="33"/>
      <c r="HHF32" s="33"/>
      <c r="HHG32" s="33"/>
      <c r="HHH32" s="32"/>
      <c r="HHI32" s="37"/>
      <c r="HHJ32" s="33"/>
      <c r="HHK32" s="33"/>
      <c r="HHL32" s="15"/>
      <c r="HHM32" s="15"/>
      <c r="HHN32" s="32"/>
      <c r="HHO32" s="32"/>
      <c r="HHP32" s="33"/>
      <c r="HHQ32" s="33"/>
      <c r="HHR32" s="32"/>
      <c r="HHS32" s="34"/>
      <c r="HHT32" s="35"/>
      <c r="HHU32" s="36"/>
      <c r="HHV32" s="35"/>
      <c r="HHW32" s="33"/>
      <c r="HHX32" s="33"/>
      <c r="HHY32" s="33"/>
      <c r="HHZ32" s="33"/>
      <c r="HIA32" s="33"/>
      <c r="HIB32" s="33"/>
      <c r="HIC32" s="32"/>
      <c r="HID32" s="37"/>
      <c r="HIE32" s="33"/>
      <c r="HIF32" s="33"/>
      <c r="HIG32" s="15"/>
      <c r="HIH32" s="15"/>
      <c r="HII32" s="32"/>
      <c r="HIJ32" s="32"/>
      <c r="HIK32" s="33"/>
      <c r="HIL32" s="33"/>
      <c r="HIM32" s="32"/>
      <c r="HIN32" s="34"/>
      <c r="HIO32" s="35"/>
      <c r="HIP32" s="36"/>
      <c r="HIQ32" s="35"/>
      <c r="HIR32" s="33"/>
      <c r="HIS32" s="33"/>
      <c r="HIT32" s="33"/>
      <c r="HIU32" s="33"/>
      <c r="HIV32" s="33"/>
      <c r="HIW32" s="33"/>
      <c r="HIX32" s="32"/>
      <c r="HIY32" s="37"/>
      <c r="HIZ32" s="33"/>
      <c r="HJA32" s="33"/>
      <c r="HJB32" s="15"/>
      <c r="HJC32" s="15"/>
      <c r="HJD32" s="32"/>
      <c r="HJE32" s="32"/>
      <c r="HJF32" s="33"/>
      <c r="HJG32" s="33"/>
      <c r="HJH32" s="32"/>
      <c r="HJI32" s="34"/>
      <c r="HJJ32" s="35"/>
      <c r="HJK32" s="36"/>
      <c r="HJL32" s="35"/>
      <c r="HJM32" s="33"/>
      <c r="HJN32" s="33"/>
      <c r="HJO32" s="33"/>
      <c r="HJP32" s="33"/>
      <c r="HJQ32" s="33"/>
      <c r="HJR32" s="33"/>
      <c r="HJS32" s="32"/>
      <c r="HJT32" s="37"/>
      <c r="HJU32" s="33"/>
      <c r="HJV32" s="33"/>
      <c r="HJW32" s="15"/>
      <c r="HJX32" s="15"/>
      <c r="HJY32" s="32"/>
      <c r="HJZ32" s="32"/>
      <c r="HKA32" s="33"/>
      <c r="HKB32" s="33"/>
      <c r="HKC32" s="32"/>
      <c r="HKD32" s="34"/>
      <c r="HKE32" s="35"/>
      <c r="HKF32" s="36"/>
      <c r="HKG32" s="35"/>
      <c r="HKH32" s="33"/>
      <c r="HKI32" s="33"/>
      <c r="HKJ32" s="33"/>
      <c r="HKK32" s="33"/>
      <c r="HKL32" s="33"/>
      <c r="HKM32" s="33"/>
      <c r="HKN32" s="32"/>
      <c r="HKO32" s="37"/>
      <c r="HKP32" s="33"/>
      <c r="HKQ32" s="33"/>
      <c r="HKR32" s="15"/>
      <c r="HKS32" s="15"/>
      <c r="HKT32" s="32"/>
      <c r="HKU32" s="32"/>
      <c r="HKV32" s="33"/>
      <c r="HKW32" s="33"/>
      <c r="HKX32" s="32"/>
      <c r="HKY32" s="34"/>
      <c r="HKZ32" s="35"/>
      <c r="HLA32" s="36"/>
      <c r="HLB32" s="35"/>
      <c r="HLC32" s="33"/>
      <c r="HLD32" s="33"/>
      <c r="HLE32" s="33"/>
      <c r="HLF32" s="33"/>
      <c r="HLG32" s="33"/>
      <c r="HLH32" s="33"/>
      <c r="HLI32" s="32"/>
      <c r="HLJ32" s="37"/>
      <c r="HLK32" s="33"/>
      <c r="HLL32" s="33"/>
      <c r="HLM32" s="15"/>
      <c r="HLN32" s="15"/>
      <c r="HLO32" s="32"/>
      <c r="HLP32" s="32"/>
      <c r="HLQ32" s="33"/>
      <c r="HLR32" s="33"/>
      <c r="HLS32" s="32"/>
      <c r="HLT32" s="34"/>
      <c r="HLU32" s="35"/>
      <c r="HLV32" s="36"/>
      <c r="HLW32" s="35"/>
      <c r="HLX32" s="33"/>
      <c r="HLY32" s="33"/>
      <c r="HLZ32" s="33"/>
      <c r="HMA32" s="33"/>
      <c r="HMB32" s="33"/>
      <c r="HMC32" s="33"/>
      <c r="HMD32" s="32"/>
      <c r="HME32" s="37"/>
      <c r="HMF32" s="33"/>
      <c r="HMG32" s="33"/>
      <c r="HMH32" s="15"/>
      <c r="HMI32" s="15"/>
      <c r="HMJ32" s="32"/>
      <c r="HMK32" s="32"/>
      <c r="HML32" s="33"/>
      <c r="HMM32" s="33"/>
      <c r="HMN32" s="32"/>
      <c r="HMO32" s="34"/>
      <c r="HMP32" s="35"/>
      <c r="HMQ32" s="36"/>
      <c r="HMR32" s="35"/>
      <c r="HMS32" s="33"/>
      <c r="HMT32" s="33"/>
      <c r="HMU32" s="33"/>
      <c r="HMV32" s="33"/>
      <c r="HMW32" s="33"/>
      <c r="HMX32" s="33"/>
      <c r="HMY32" s="32"/>
      <c r="HMZ32" s="37"/>
      <c r="HNA32" s="33"/>
      <c r="HNB32" s="33"/>
      <c r="HNC32" s="15"/>
      <c r="HND32" s="15"/>
      <c r="HNE32" s="32"/>
      <c r="HNF32" s="32"/>
      <c r="HNG32" s="33"/>
      <c r="HNH32" s="33"/>
      <c r="HNI32" s="32"/>
      <c r="HNJ32" s="34"/>
      <c r="HNK32" s="35"/>
      <c r="HNL32" s="36"/>
      <c r="HNM32" s="35"/>
      <c r="HNN32" s="33"/>
      <c r="HNO32" s="33"/>
      <c r="HNP32" s="33"/>
      <c r="HNQ32" s="33"/>
      <c r="HNR32" s="33"/>
      <c r="HNS32" s="33"/>
      <c r="HNT32" s="32"/>
      <c r="HNU32" s="37"/>
      <c r="HNV32" s="33"/>
      <c r="HNW32" s="33"/>
      <c r="HNX32" s="15"/>
      <c r="HNY32" s="15"/>
      <c r="HNZ32" s="32"/>
      <c r="HOA32" s="32"/>
      <c r="HOB32" s="33"/>
      <c r="HOC32" s="33"/>
      <c r="HOD32" s="32"/>
      <c r="HOE32" s="34"/>
      <c r="HOF32" s="35"/>
      <c r="HOG32" s="36"/>
      <c r="HOH32" s="35"/>
      <c r="HOI32" s="33"/>
      <c r="HOJ32" s="33"/>
      <c r="HOK32" s="33"/>
      <c r="HOL32" s="33"/>
      <c r="HOM32" s="33"/>
      <c r="HON32" s="33"/>
      <c r="HOO32" s="32"/>
      <c r="HOP32" s="37"/>
      <c r="HOQ32" s="33"/>
      <c r="HOR32" s="33"/>
      <c r="HOS32" s="15"/>
      <c r="HOT32" s="15"/>
      <c r="HOU32" s="32"/>
      <c r="HOV32" s="32"/>
      <c r="HOW32" s="33"/>
      <c r="HOX32" s="33"/>
      <c r="HOY32" s="32"/>
      <c r="HOZ32" s="34"/>
      <c r="HPA32" s="35"/>
      <c r="HPB32" s="36"/>
      <c r="HPC32" s="35"/>
      <c r="HPD32" s="33"/>
      <c r="HPE32" s="33"/>
      <c r="HPF32" s="33"/>
      <c r="HPG32" s="33"/>
      <c r="HPH32" s="33"/>
      <c r="HPI32" s="33"/>
      <c r="HPJ32" s="32"/>
      <c r="HPK32" s="37"/>
      <c r="HPL32" s="33"/>
      <c r="HPM32" s="33"/>
      <c r="HPN32" s="15"/>
      <c r="HPO32" s="15"/>
      <c r="HPP32" s="32"/>
      <c r="HPQ32" s="32"/>
      <c r="HPR32" s="33"/>
      <c r="HPS32" s="33"/>
      <c r="HPT32" s="32"/>
      <c r="HPU32" s="34"/>
      <c r="HPV32" s="35"/>
      <c r="HPW32" s="36"/>
      <c r="HPX32" s="35"/>
      <c r="HPY32" s="33"/>
      <c r="HPZ32" s="33"/>
      <c r="HQA32" s="33"/>
      <c r="HQB32" s="33"/>
      <c r="HQC32" s="33"/>
      <c r="HQD32" s="33"/>
      <c r="HQE32" s="32"/>
      <c r="HQF32" s="37"/>
      <c r="HQG32" s="33"/>
      <c r="HQH32" s="33"/>
      <c r="HQI32" s="15"/>
      <c r="HQJ32" s="15"/>
      <c r="HQK32" s="32"/>
      <c r="HQL32" s="32"/>
      <c r="HQM32" s="33"/>
      <c r="HQN32" s="33"/>
      <c r="HQO32" s="32"/>
      <c r="HQP32" s="34"/>
      <c r="HQQ32" s="35"/>
      <c r="HQR32" s="36"/>
      <c r="HQS32" s="35"/>
      <c r="HQT32" s="33"/>
      <c r="HQU32" s="33"/>
      <c r="HQV32" s="33"/>
      <c r="HQW32" s="33"/>
      <c r="HQX32" s="33"/>
      <c r="HQY32" s="33"/>
      <c r="HQZ32" s="32"/>
      <c r="HRA32" s="37"/>
      <c r="HRB32" s="33"/>
      <c r="HRC32" s="33"/>
      <c r="HRD32" s="15"/>
      <c r="HRE32" s="15"/>
      <c r="HRF32" s="32"/>
      <c r="HRG32" s="32"/>
      <c r="HRH32" s="33"/>
      <c r="HRI32" s="33"/>
      <c r="HRJ32" s="32"/>
      <c r="HRK32" s="34"/>
      <c r="HRL32" s="35"/>
      <c r="HRM32" s="36"/>
      <c r="HRN32" s="35"/>
      <c r="HRO32" s="33"/>
      <c r="HRP32" s="33"/>
      <c r="HRQ32" s="33"/>
      <c r="HRR32" s="33"/>
      <c r="HRS32" s="33"/>
      <c r="HRT32" s="33"/>
      <c r="HRU32" s="32"/>
      <c r="HRV32" s="37"/>
      <c r="HRW32" s="33"/>
      <c r="HRX32" s="33"/>
      <c r="HRY32" s="15"/>
      <c r="HRZ32" s="15"/>
      <c r="HSA32" s="32"/>
      <c r="HSB32" s="32"/>
      <c r="HSC32" s="33"/>
      <c r="HSD32" s="33"/>
      <c r="HSE32" s="32"/>
      <c r="HSF32" s="34"/>
      <c r="HSG32" s="35"/>
      <c r="HSH32" s="36"/>
      <c r="HSI32" s="35"/>
      <c r="HSJ32" s="33"/>
      <c r="HSK32" s="33"/>
      <c r="HSL32" s="33"/>
      <c r="HSM32" s="33"/>
      <c r="HSN32" s="33"/>
      <c r="HSO32" s="33"/>
      <c r="HSP32" s="32"/>
      <c r="HSQ32" s="37"/>
      <c r="HSR32" s="33"/>
      <c r="HSS32" s="33"/>
      <c r="HST32" s="15"/>
      <c r="HSU32" s="15"/>
      <c r="HSV32" s="32"/>
      <c r="HSW32" s="32"/>
      <c r="HSX32" s="33"/>
      <c r="HSY32" s="33"/>
      <c r="HSZ32" s="32"/>
      <c r="HTA32" s="34"/>
      <c r="HTB32" s="35"/>
      <c r="HTC32" s="36"/>
      <c r="HTD32" s="35"/>
      <c r="HTE32" s="33"/>
      <c r="HTF32" s="33"/>
      <c r="HTG32" s="33"/>
      <c r="HTH32" s="33"/>
      <c r="HTI32" s="33"/>
      <c r="HTJ32" s="33"/>
      <c r="HTK32" s="32"/>
      <c r="HTL32" s="37"/>
      <c r="HTM32" s="33"/>
      <c r="HTN32" s="33"/>
      <c r="HTO32" s="15"/>
      <c r="HTP32" s="15"/>
      <c r="HTQ32" s="32"/>
      <c r="HTR32" s="32"/>
      <c r="HTS32" s="33"/>
      <c r="HTT32" s="33"/>
      <c r="HTU32" s="32"/>
      <c r="HTV32" s="34"/>
      <c r="HTW32" s="35"/>
      <c r="HTX32" s="36"/>
      <c r="HTY32" s="35"/>
      <c r="HTZ32" s="33"/>
      <c r="HUA32" s="33"/>
      <c r="HUB32" s="33"/>
      <c r="HUC32" s="33"/>
      <c r="HUD32" s="33"/>
      <c r="HUE32" s="33"/>
      <c r="HUF32" s="32"/>
      <c r="HUG32" s="37"/>
      <c r="HUH32" s="33"/>
      <c r="HUI32" s="33"/>
      <c r="HUJ32" s="15"/>
      <c r="HUK32" s="15"/>
      <c r="HUL32" s="32"/>
      <c r="HUM32" s="32"/>
      <c r="HUN32" s="33"/>
      <c r="HUO32" s="33"/>
      <c r="HUP32" s="32"/>
      <c r="HUQ32" s="34"/>
      <c r="HUR32" s="35"/>
      <c r="HUS32" s="36"/>
      <c r="HUT32" s="35"/>
      <c r="HUU32" s="33"/>
      <c r="HUV32" s="33"/>
      <c r="HUW32" s="33"/>
      <c r="HUX32" s="33"/>
      <c r="HUY32" s="33"/>
      <c r="HUZ32" s="33"/>
      <c r="HVA32" s="32"/>
      <c r="HVB32" s="37"/>
      <c r="HVC32" s="33"/>
      <c r="HVD32" s="33"/>
      <c r="HVE32" s="15"/>
      <c r="HVF32" s="15"/>
      <c r="HVG32" s="32"/>
      <c r="HVH32" s="32"/>
      <c r="HVI32" s="33"/>
      <c r="HVJ32" s="33"/>
      <c r="HVK32" s="32"/>
      <c r="HVL32" s="34"/>
      <c r="HVM32" s="35"/>
      <c r="HVN32" s="36"/>
      <c r="HVO32" s="35"/>
      <c r="HVP32" s="33"/>
      <c r="HVQ32" s="33"/>
      <c r="HVR32" s="33"/>
      <c r="HVS32" s="33"/>
      <c r="HVT32" s="33"/>
      <c r="HVU32" s="33"/>
      <c r="HVV32" s="32"/>
      <c r="HVW32" s="37"/>
      <c r="HVX32" s="33"/>
      <c r="HVY32" s="33"/>
      <c r="HVZ32" s="15"/>
      <c r="HWA32" s="15"/>
      <c r="HWB32" s="32"/>
      <c r="HWC32" s="32"/>
      <c r="HWD32" s="33"/>
      <c r="HWE32" s="33"/>
      <c r="HWF32" s="32"/>
      <c r="HWG32" s="34"/>
      <c r="HWH32" s="35"/>
      <c r="HWI32" s="36"/>
      <c r="HWJ32" s="35"/>
      <c r="HWK32" s="33"/>
      <c r="HWL32" s="33"/>
      <c r="HWM32" s="33"/>
      <c r="HWN32" s="33"/>
      <c r="HWO32" s="33"/>
      <c r="HWP32" s="33"/>
      <c r="HWQ32" s="32"/>
      <c r="HWR32" s="37"/>
      <c r="HWS32" s="33"/>
      <c r="HWT32" s="33"/>
      <c r="HWU32" s="15"/>
      <c r="HWV32" s="15"/>
      <c r="HWW32" s="32"/>
      <c r="HWX32" s="32"/>
      <c r="HWY32" s="33"/>
      <c r="HWZ32" s="33"/>
      <c r="HXA32" s="32"/>
      <c r="HXB32" s="34"/>
      <c r="HXC32" s="35"/>
      <c r="HXD32" s="36"/>
      <c r="HXE32" s="35"/>
      <c r="HXF32" s="33"/>
      <c r="HXG32" s="33"/>
      <c r="HXH32" s="33"/>
      <c r="HXI32" s="33"/>
      <c r="HXJ32" s="33"/>
      <c r="HXK32" s="33"/>
      <c r="HXL32" s="32"/>
      <c r="HXM32" s="37"/>
      <c r="HXN32" s="33"/>
      <c r="HXO32" s="33"/>
      <c r="HXP32" s="15"/>
      <c r="HXQ32" s="15"/>
      <c r="HXR32" s="32"/>
      <c r="HXS32" s="32"/>
      <c r="HXT32" s="33"/>
      <c r="HXU32" s="33"/>
      <c r="HXV32" s="32"/>
      <c r="HXW32" s="34"/>
      <c r="HXX32" s="35"/>
      <c r="HXY32" s="36"/>
      <c r="HXZ32" s="35"/>
      <c r="HYA32" s="33"/>
      <c r="HYB32" s="33"/>
      <c r="HYC32" s="33"/>
      <c r="HYD32" s="33"/>
      <c r="HYE32" s="33"/>
      <c r="HYF32" s="33"/>
      <c r="HYG32" s="32"/>
      <c r="HYH32" s="37"/>
      <c r="HYI32" s="33"/>
      <c r="HYJ32" s="33"/>
      <c r="HYK32" s="15"/>
      <c r="HYL32" s="15"/>
      <c r="HYM32" s="32"/>
      <c r="HYN32" s="32"/>
      <c r="HYO32" s="33"/>
      <c r="HYP32" s="33"/>
      <c r="HYQ32" s="32"/>
      <c r="HYR32" s="34"/>
      <c r="HYS32" s="35"/>
      <c r="HYT32" s="36"/>
      <c r="HYU32" s="35"/>
      <c r="HYV32" s="33"/>
      <c r="HYW32" s="33"/>
      <c r="HYX32" s="33"/>
      <c r="HYY32" s="33"/>
      <c r="HYZ32" s="33"/>
      <c r="HZA32" s="33"/>
      <c r="HZB32" s="32"/>
      <c r="HZC32" s="37"/>
      <c r="HZD32" s="33"/>
      <c r="HZE32" s="33"/>
      <c r="HZF32" s="15"/>
      <c r="HZG32" s="15"/>
      <c r="HZH32" s="32"/>
      <c r="HZI32" s="32"/>
      <c r="HZJ32" s="33"/>
      <c r="HZK32" s="33"/>
      <c r="HZL32" s="32"/>
      <c r="HZM32" s="34"/>
      <c r="HZN32" s="35"/>
      <c r="HZO32" s="36"/>
      <c r="HZP32" s="35"/>
      <c r="HZQ32" s="33"/>
      <c r="HZR32" s="33"/>
      <c r="HZS32" s="33"/>
      <c r="HZT32" s="33"/>
      <c r="HZU32" s="33"/>
      <c r="HZV32" s="33"/>
      <c r="HZW32" s="32"/>
      <c r="HZX32" s="37"/>
      <c r="HZY32" s="33"/>
      <c r="HZZ32" s="33"/>
      <c r="IAA32" s="15"/>
      <c r="IAB32" s="15"/>
      <c r="IAC32" s="32"/>
      <c r="IAD32" s="32"/>
      <c r="IAE32" s="33"/>
      <c r="IAF32" s="33"/>
      <c r="IAG32" s="32"/>
      <c r="IAH32" s="34"/>
      <c r="IAI32" s="35"/>
      <c r="IAJ32" s="36"/>
      <c r="IAK32" s="35"/>
      <c r="IAL32" s="33"/>
      <c r="IAM32" s="33"/>
      <c r="IAN32" s="33"/>
      <c r="IAO32" s="33"/>
      <c r="IAP32" s="33"/>
      <c r="IAQ32" s="33"/>
      <c r="IAR32" s="32"/>
      <c r="IAS32" s="37"/>
      <c r="IAT32" s="33"/>
      <c r="IAU32" s="33"/>
      <c r="IAV32" s="15"/>
      <c r="IAW32" s="15"/>
      <c r="IAX32" s="32"/>
      <c r="IAY32" s="32"/>
      <c r="IAZ32" s="33"/>
      <c r="IBA32" s="33"/>
      <c r="IBB32" s="32"/>
      <c r="IBC32" s="34"/>
      <c r="IBD32" s="35"/>
      <c r="IBE32" s="36"/>
      <c r="IBF32" s="35"/>
      <c r="IBG32" s="33"/>
      <c r="IBH32" s="33"/>
      <c r="IBI32" s="33"/>
      <c r="IBJ32" s="33"/>
      <c r="IBK32" s="33"/>
      <c r="IBL32" s="33"/>
      <c r="IBM32" s="32"/>
      <c r="IBN32" s="37"/>
      <c r="IBO32" s="33"/>
      <c r="IBP32" s="33"/>
      <c r="IBQ32" s="15"/>
      <c r="IBR32" s="15"/>
      <c r="IBS32" s="32"/>
      <c r="IBT32" s="32"/>
      <c r="IBU32" s="33"/>
      <c r="IBV32" s="33"/>
      <c r="IBW32" s="32"/>
      <c r="IBX32" s="34"/>
      <c r="IBY32" s="35"/>
      <c r="IBZ32" s="36"/>
      <c r="ICA32" s="35"/>
      <c r="ICB32" s="33"/>
      <c r="ICC32" s="33"/>
      <c r="ICD32" s="33"/>
      <c r="ICE32" s="33"/>
      <c r="ICF32" s="33"/>
      <c r="ICG32" s="33"/>
      <c r="ICH32" s="32"/>
      <c r="ICI32" s="37"/>
      <c r="ICJ32" s="33"/>
      <c r="ICK32" s="33"/>
      <c r="ICL32" s="15"/>
      <c r="ICM32" s="15"/>
      <c r="ICN32" s="32"/>
      <c r="ICO32" s="32"/>
      <c r="ICP32" s="33"/>
      <c r="ICQ32" s="33"/>
      <c r="ICR32" s="32"/>
      <c r="ICS32" s="34"/>
      <c r="ICT32" s="35"/>
      <c r="ICU32" s="36"/>
      <c r="ICV32" s="35"/>
      <c r="ICW32" s="33"/>
      <c r="ICX32" s="33"/>
      <c r="ICY32" s="33"/>
      <c r="ICZ32" s="33"/>
      <c r="IDA32" s="33"/>
      <c r="IDB32" s="33"/>
      <c r="IDC32" s="32"/>
      <c r="IDD32" s="37"/>
      <c r="IDE32" s="33"/>
      <c r="IDF32" s="33"/>
      <c r="IDG32" s="15"/>
      <c r="IDH32" s="15"/>
      <c r="IDI32" s="32"/>
      <c r="IDJ32" s="32"/>
      <c r="IDK32" s="33"/>
      <c r="IDL32" s="33"/>
      <c r="IDM32" s="32"/>
      <c r="IDN32" s="34"/>
      <c r="IDO32" s="35"/>
      <c r="IDP32" s="36"/>
      <c r="IDQ32" s="35"/>
      <c r="IDR32" s="33"/>
      <c r="IDS32" s="33"/>
      <c r="IDT32" s="33"/>
      <c r="IDU32" s="33"/>
      <c r="IDV32" s="33"/>
      <c r="IDW32" s="33"/>
      <c r="IDX32" s="32"/>
      <c r="IDY32" s="37"/>
      <c r="IDZ32" s="33"/>
      <c r="IEA32" s="33"/>
      <c r="IEB32" s="15"/>
      <c r="IEC32" s="15"/>
      <c r="IED32" s="32"/>
      <c r="IEE32" s="32"/>
      <c r="IEF32" s="33"/>
      <c r="IEG32" s="33"/>
      <c r="IEH32" s="32"/>
      <c r="IEI32" s="34"/>
      <c r="IEJ32" s="35"/>
      <c r="IEK32" s="36"/>
      <c r="IEL32" s="35"/>
      <c r="IEM32" s="33"/>
      <c r="IEN32" s="33"/>
      <c r="IEO32" s="33"/>
      <c r="IEP32" s="33"/>
      <c r="IEQ32" s="33"/>
      <c r="IER32" s="33"/>
      <c r="IES32" s="32"/>
      <c r="IET32" s="37"/>
      <c r="IEU32" s="33"/>
      <c r="IEV32" s="33"/>
      <c r="IEW32" s="15"/>
      <c r="IEX32" s="15"/>
      <c r="IEY32" s="32"/>
      <c r="IEZ32" s="32"/>
      <c r="IFA32" s="33"/>
      <c r="IFB32" s="33"/>
      <c r="IFC32" s="32"/>
      <c r="IFD32" s="34"/>
      <c r="IFE32" s="35"/>
      <c r="IFF32" s="36"/>
      <c r="IFG32" s="35"/>
      <c r="IFH32" s="33"/>
      <c r="IFI32" s="33"/>
      <c r="IFJ32" s="33"/>
      <c r="IFK32" s="33"/>
      <c r="IFL32" s="33"/>
      <c r="IFM32" s="33"/>
      <c r="IFN32" s="32"/>
      <c r="IFO32" s="37"/>
      <c r="IFP32" s="33"/>
      <c r="IFQ32" s="33"/>
      <c r="IFR32" s="15"/>
      <c r="IFS32" s="15"/>
      <c r="IFT32" s="32"/>
      <c r="IFU32" s="32"/>
      <c r="IFV32" s="33"/>
      <c r="IFW32" s="33"/>
      <c r="IFX32" s="32"/>
      <c r="IFY32" s="34"/>
      <c r="IFZ32" s="35"/>
      <c r="IGA32" s="36"/>
      <c r="IGB32" s="35"/>
      <c r="IGC32" s="33"/>
      <c r="IGD32" s="33"/>
      <c r="IGE32" s="33"/>
      <c r="IGF32" s="33"/>
      <c r="IGG32" s="33"/>
      <c r="IGH32" s="33"/>
      <c r="IGI32" s="32"/>
      <c r="IGJ32" s="37"/>
      <c r="IGK32" s="33"/>
      <c r="IGL32" s="33"/>
      <c r="IGM32" s="15"/>
      <c r="IGN32" s="15"/>
      <c r="IGO32" s="32"/>
      <c r="IGP32" s="32"/>
      <c r="IGQ32" s="33"/>
      <c r="IGR32" s="33"/>
      <c r="IGS32" s="32"/>
      <c r="IGT32" s="34"/>
      <c r="IGU32" s="35"/>
      <c r="IGV32" s="36"/>
      <c r="IGW32" s="35"/>
      <c r="IGX32" s="33"/>
      <c r="IGY32" s="33"/>
      <c r="IGZ32" s="33"/>
      <c r="IHA32" s="33"/>
      <c r="IHB32" s="33"/>
      <c r="IHC32" s="33"/>
      <c r="IHD32" s="32"/>
      <c r="IHE32" s="37"/>
      <c r="IHF32" s="33"/>
      <c r="IHG32" s="33"/>
      <c r="IHH32" s="15"/>
      <c r="IHI32" s="15"/>
      <c r="IHJ32" s="32"/>
      <c r="IHK32" s="32"/>
      <c r="IHL32" s="33"/>
      <c r="IHM32" s="33"/>
      <c r="IHN32" s="32"/>
      <c r="IHO32" s="34"/>
      <c r="IHP32" s="35"/>
      <c r="IHQ32" s="36"/>
      <c r="IHR32" s="35"/>
      <c r="IHS32" s="33"/>
      <c r="IHT32" s="33"/>
      <c r="IHU32" s="33"/>
      <c r="IHV32" s="33"/>
      <c r="IHW32" s="33"/>
      <c r="IHX32" s="33"/>
      <c r="IHY32" s="32"/>
      <c r="IHZ32" s="37"/>
      <c r="IIA32" s="33"/>
      <c r="IIB32" s="33"/>
      <c r="IIC32" s="15"/>
      <c r="IID32" s="15"/>
      <c r="IIE32" s="32"/>
      <c r="IIF32" s="32"/>
      <c r="IIG32" s="33"/>
      <c r="IIH32" s="33"/>
      <c r="III32" s="32"/>
      <c r="IIJ32" s="34"/>
      <c r="IIK32" s="35"/>
      <c r="IIL32" s="36"/>
      <c r="IIM32" s="35"/>
      <c r="IIN32" s="33"/>
      <c r="IIO32" s="33"/>
      <c r="IIP32" s="33"/>
      <c r="IIQ32" s="33"/>
      <c r="IIR32" s="33"/>
      <c r="IIS32" s="33"/>
      <c r="IIT32" s="32"/>
      <c r="IIU32" s="37"/>
      <c r="IIV32" s="33"/>
      <c r="IIW32" s="33"/>
      <c r="IIX32" s="15"/>
      <c r="IIY32" s="15"/>
      <c r="IIZ32" s="32"/>
      <c r="IJA32" s="32"/>
      <c r="IJB32" s="33"/>
      <c r="IJC32" s="33"/>
      <c r="IJD32" s="32"/>
      <c r="IJE32" s="34"/>
      <c r="IJF32" s="35"/>
      <c r="IJG32" s="36"/>
      <c r="IJH32" s="35"/>
      <c r="IJI32" s="33"/>
      <c r="IJJ32" s="33"/>
      <c r="IJK32" s="33"/>
      <c r="IJL32" s="33"/>
      <c r="IJM32" s="33"/>
      <c r="IJN32" s="33"/>
      <c r="IJO32" s="32"/>
      <c r="IJP32" s="37"/>
      <c r="IJQ32" s="33"/>
      <c r="IJR32" s="33"/>
      <c r="IJS32" s="15"/>
      <c r="IJT32" s="15"/>
      <c r="IJU32" s="32"/>
      <c r="IJV32" s="32"/>
      <c r="IJW32" s="33"/>
      <c r="IJX32" s="33"/>
      <c r="IJY32" s="32"/>
      <c r="IJZ32" s="34"/>
      <c r="IKA32" s="35"/>
      <c r="IKB32" s="36"/>
      <c r="IKC32" s="35"/>
      <c r="IKD32" s="33"/>
      <c r="IKE32" s="33"/>
      <c r="IKF32" s="33"/>
      <c r="IKG32" s="33"/>
      <c r="IKH32" s="33"/>
      <c r="IKI32" s="33"/>
      <c r="IKJ32" s="32"/>
      <c r="IKK32" s="37"/>
      <c r="IKL32" s="33"/>
      <c r="IKM32" s="33"/>
      <c r="IKN32" s="15"/>
      <c r="IKO32" s="15"/>
      <c r="IKP32" s="32"/>
      <c r="IKQ32" s="32"/>
      <c r="IKR32" s="33"/>
      <c r="IKS32" s="33"/>
      <c r="IKT32" s="32"/>
      <c r="IKU32" s="34"/>
      <c r="IKV32" s="35"/>
      <c r="IKW32" s="36"/>
      <c r="IKX32" s="35"/>
      <c r="IKY32" s="33"/>
      <c r="IKZ32" s="33"/>
      <c r="ILA32" s="33"/>
      <c r="ILB32" s="33"/>
      <c r="ILC32" s="33"/>
      <c r="ILD32" s="33"/>
      <c r="ILE32" s="32"/>
      <c r="ILF32" s="37"/>
      <c r="ILG32" s="33"/>
      <c r="ILH32" s="33"/>
      <c r="ILI32" s="15"/>
      <c r="ILJ32" s="15"/>
      <c r="ILK32" s="32"/>
      <c r="ILL32" s="32"/>
      <c r="ILM32" s="33"/>
      <c r="ILN32" s="33"/>
      <c r="ILO32" s="32"/>
      <c r="ILP32" s="34"/>
      <c r="ILQ32" s="35"/>
      <c r="ILR32" s="36"/>
      <c r="ILS32" s="35"/>
      <c r="ILT32" s="33"/>
      <c r="ILU32" s="33"/>
      <c r="ILV32" s="33"/>
      <c r="ILW32" s="33"/>
      <c r="ILX32" s="33"/>
      <c r="ILY32" s="33"/>
      <c r="ILZ32" s="32"/>
      <c r="IMA32" s="37"/>
      <c r="IMB32" s="33"/>
      <c r="IMC32" s="33"/>
      <c r="IMD32" s="15"/>
      <c r="IME32" s="15"/>
      <c r="IMF32" s="32"/>
      <c r="IMG32" s="32"/>
      <c r="IMH32" s="33"/>
      <c r="IMI32" s="33"/>
      <c r="IMJ32" s="32"/>
      <c r="IMK32" s="34"/>
      <c r="IML32" s="35"/>
      <c r="IMM32" s="36"/>
      <c r="IMN32" s="35"/>
      <c r="IMO32" s="33"/>
      <c r="IMP32" s="33"/>
      <c r="IMQ32" s="33"/>
      <c r="IMR32" s="33"/>
      <c r="IMS32" s="33"/>
      <c r="IMT32" s="33"/>
      <c r="IMU32" s="32"/>
      <c r="IMV32" s="37"/>
      <c r="IMW32" s="33"/>
      <c r="IMX32" s="33"/>
      <c r="IMY32" s="15"/>
      <c r="IMZ32" s="15"/>
      <c r="INA32" s="32"/>
      <c r="INB32" s="32"/>
      <c r="INC32" s="33"/>
      <c r="IND32" s="33"/>
      <c r="INE32" s="32"/>
      <c r="INF32" s="34"/>
      <c r="ING32" s="35"/>
      <c r="INH32" s="36"/>
      <c r="INI32" s="35"/>
      <c r="INJ32" s="33"/>
      <c r="INK32" s="33"/>
      <c r="INL32" s="33"/>
      <c r="INM32" s="33"/>
      <c r="INN32" s="33"/>
      <c r="INO32" s="33"/>
      <c r="INP32" s="32"/>
      <c r="INQ32" s="37"/>
      <c r="INR32" s="33"/>
      <c r="INS32" s="33"/>
      <c r="INT32" s="15"/>
      <c r="INU32" s="15"/>
      <c r="INV32" s="32"/>
      <c r="INW32" s="32"/>
      <c r="INX32" s="33"/>
      <c r="INY32" s="33"/>
      <c r="INZ32" s="32"/>
      <c r="IOA32" s="34"/>
      <c r="IOB32" s="35"/>
      <c r="IOC32" s="36"/>
      <c r="IOD32" s="35"/>
      <c r="IOE32" s="33"/>
      <c r="IOF32" s="33"/>
      <c r="IOG32" s="33"/>
      <c r="IOH32" s="33"/>
      <c r="IOI32" s="33"/>
      <c r="IOJ32" s="33"/>
      <c r="IOK32" s="32"/>
      <c r="IOL32" s="37"/>
      <c r="IOM32" s="33"/>
      <c r="ION32" s="33"/>
      <c r="IOO32" s="15"/>
      <c r="IOP32" s="15"/>
      <c r="IOQ32" s="32"/>
      <c r="IOR32" s="32"/>
      <c r="IOS32" s="33"/>
      <c r="IOT32" s="33"/>
      <c r="IOU32" s="32"/>
      <c r="IOV32" s="34"/>
      <c r="IOW32" s="35"/>
      <c r="IOX32" s="36"/>
      <c r="IOY32" s="35"/>
      <c r="IOZ32" s="33"/>
      <c r="IPA32" s="33"/>
      <c r="IPB32" s="33"/>
      <c r="IPC32" s="33"/>
      <c r="IPD32" s="33"/>
      <c r="IPE32" s="33"/>
      <c r="IPF32" s="32"/>
      <c r="IPG32" s="37"/>
      <c r="IPH32" s="33"/>
      <c r="IPI32" s="33"/>
      <c r="IPJ32" s="15"/>
      <c r="IPK32" s="15"/>
      <c r="IPL32" s="32"/>
      <c r="IPM32" s="32"/>
      <c r="IPN32" s="33"/>
      <c r="IPO32" s="33"/>
      <c r="IPP32" s="32"/>
      <c r="IPQ32" s="34"/>
      <c r="IPR32" s="35"/>
      <c r="IPS32" s="36"/>
      <c r="IPT32" s="35"/>
      <c r="IPU32" s="33"/>
      <c r="IPV32" s="33"/>
      <c r="IPW32" s="33"/>
      <c r="IPX32" s="33"/>
      <c r="IPY32" s="33"/>
      <c r="IPZ32" s="33"/>
      <c r="IQA32" s="32"/>
      <c r="IQB32" s="37"/>
      <c r="IQC32" s="33"/>
      <c r="IQD32" s="33"/>
      <c r="IQE32" s="15"/>
      <c r="IQF32" s="15"/>
      <c r="IQG32" s="32"/>
      <c r="IQH32" s="32"/>
      <c r="IQI32" s="33"/>
      <c r="IQJ32" s="33"/>
      <c r="IQK32" s="32"/>
      <c r="IQL32" s="34"/>
      <c r="IQM32" s="35"/>
      <c r="IQN32" s="36"/>
      <c r="IQO32" s="35"/>
      <c r="IQP32" s="33"/>
      <c r="IQQ32" s="33"/>
      <c r="IQR32" s="33"/>
      <c r="IQS32" s="33"/>
      <c r="IQT32" s="33"/>
      <c r="IQU32" s="33"/>
      <c r="IQV32" s="32"/>
      <c r="IQW32" s="37"/>
      <c r="IQX32" s="33"/>
      <c r="IQY32" s="33"/>
      <c r="IQZ32" s="15"/>
      <c r="IRA32" s="15"/>
      <c r="IRB32" s="32"/>
      <c r="IRC32" s="32"/>
      <c r="IRD32" s="33"/>
      <c r="IRE32" s="33"/>
      <c r="IRF32" s="32"/>
      <c r="IRG32" s="34"/>
      <c r="IRH32" s="35"/>
      <c r="IRI32" s="36"/>
      <c r="IRJ32" s="35"/>
      <c r="IRK32" s="33"/>
      <c r="IRL32" s="33"/>
      <c r="IRM32" s="33"/>
      <c r="IRN32" s="33"/>
      <c r="IRO32" s="33"/>
      <c r="IRP32" s="33"/>
      <c r="IRQ32" s="32"/>
      <c r="IRR32" s="37"/>
      <c r="IRS32" s="33"/>
      <c r="IRT32" s="33"/>
      <c r="IRU32" s="15"/>
      <c r="IRV32" s="15"/>
      <c r="IRW32" s="32"/>
      <c r="IRX32" s="32"/>
      <c r="IRY32" s="33"/>
      <c r="IRZ32" s="33"/>
      <c r="ISA32" s="32"/>
      <c r="ISB32" s="34"/>
      <c r="ISC32" s="35"/>
      <c r="ISD32" s="36"/>
      <c r="ISE32" s="35"/>
      <c r="ISF32" s="33"/>
      <c r="ISG32" s="33"/>
      <c r="ISH32" s="33"/>
      <c r="ISI32" s="33"/>
      <c r="ISJ32" s="33"/>
      <c r="ISK32" s="33"/>
      <c r="ISL32" s="32"/>
      <c r="ISM32" s="37"/>
      <c r="ISN32" s="33"/>
      <c r="ISO32" s="33"/>
      <c r="ISP32" s="15"/>
      <c r="ISQ32" s="15"/>
      <c r="ISR32" s="32"/>
      <c r="ISS32" s="32"/>
      <c r="IST32" s="33"/>
      <c r="ISU32" s="33"/>
      <c r="ISV32" s="32"/>
      <c r="ISW32" s="34"/>
      <c r="ISX32" s="35"/>
      <c r="ISY32" s="36"/>
      <c r="ISZ32" s="35"/>
      <c r="ITA32" s="33"/>
      <c r="ITB32" s="33"/>
      <c r="ITC32" s="33"/>
      <c r="ITD32" s="33"/>
      <c r="ITE32" s="33"/>
      <c r="ITF32" s="33"/>
      <c r="ITG32" s="32"/>
      <c r="ITH32" s="37"/>
      <c r="ITI32" s="33"/>
      <c r="ITJ32" s="33"/>
      <c r="ITK32" s="15"/>
      <c r="ITL32" s="15"/>
      <c r="ITM32" s="32"/>
      <c r="ITN32" s="32"/>
      <c r="ITO32" s="33"/>
      <c r="ITP32" s="33"/>
      <c r="ITQ32" s="32"/>
      <c r="ITR32" s="34"/>
      <c r="ITS32" s="35"/>
      <c r="ITT32" s="36"/>
      <c r="ITU32" s="35"/>
      <c r="ITV32" s="33"/>
      <c r="ITW32" s="33"/>
      <c r="ITX32" s="33"/>
      <c r="ITY32" s="33"/>
      <c r="ITZ32" s="33"/>
      <c r="IUA32" s="33"/>
      <c r="IUB32" s="32"/>
      <c r="IUC32" s="37"/>
      <c r="IUD32" s="33"/>
      <c r="IUE32" s="33"/>
      <c r="IUF32" s="15"/>
      <c r="IUG32" s="15"/>
      <c r="IUH32" s="32"/>
      <c r="IUI32" s="32"/>
      <c r="IUJ32" s="33"/>
      <c r="IUK32" s="33"/>
      <c r="IUL32" s="32"/>
      <c r="IUM32" s="34"/>
      <c r="IUN32" s="35"/>
      <c r="IUO32" s="36"/>
      <c r="IUP32" s="35"/>
      <c r="IUQ32" s="33"/>
      <c r="IUR32" s="33"/>
      <c r="IUS32" s="33"/>
      <c r="IUT32" s="33"/>
      <c r="IUU32" s="33"/>
      <c r="IUV32" s="33"/>
      <c r="IUW32" s="32"/>
      <c r="IUX32" s="37"/>
      <c r="IUY32" s="33"/>
      <c r="IUZ32" s="33"/>
      <c r="IVA32" s="15"/>
      <c r="IVB32" s="15"/>
      <c r="IVC32" s="32"/>
      <c r="IVD32" s="32"/>
      <c r="IVE32" s="33"/>
      <c r="IVF32" s="33"/>
      <c r="IVG32" s="32"/>
      <c r="IVH32" s="34"/>
      <c r="IVI32" s="35"/>
      <c r="IVJ32" s="36"/>
      <c r="IVK32" s="35"/>
      <c r="IVL32" s="33"/>
      <c r="IVM32" s="33"/>
      <c r="IVN32" s="33"/>
      <c r="IVO32" s="33"/>
      <c r="IVP32" s="33"/>
      <c r="IVQ32" s="33"/>
      <c r="IVR32" s="32"/>
      <c r="IVS32" s="37"/>
      <c r="IVT32" s="33"/>
      <c r="IVU32" s="33"/>
      <c r="IVV32" s="15"/>
      <c r="IVW32" s="15"/>
      <c r="IVX32" s="32"/>
      <c r="IVY32" s="32"/>
      <c r="IVZ32" s="33"/>
      <c r="IWA32" s="33"/>
      <c r="IWB32" s="32"/>
      <c r="IWC32" s="34"/>
      <c r="IWD32" s="35"/>
      <c r="IWE32" s="36"/>
      <c r="IWF32" s="35"/>
      <c r="IWG32" s="33"/>
      <c r="IWH32" s="33"/>
      <c r="IWI32" s="33"/>
      <c r="IWJ32" s="33"/>
      <c r="IWK32" s="33"/>
      <c r="IWL32" s="33"/>
      <c r="IWM32" s="32"/>
      <c r="IWN32" s="37"/>
      <c r="IWO32" s="33"/>
      <c r="IWP32" s="33"/>
      <c r="IWQ32" s="15"/>
      <c r="IWR32" s="15"/>
      <c r="IWS32" s="32"/>
      <c r="IWT32" s="32"/>
      <c r="IWU32" s="33"/>
      <c r="IWV32" s="33"/>
      <c r="IWW32" s="32"/>
      <c r="IWX32" s="34"/>
      <c r="IWY32" s="35"/>
      <c r="IWZ32" s="36"/>
      <c r="IXA32" s="35"/>
      <c r="IXB32" s="33"/>
      <c r="IXC32" s="33"/>
      <c r="IXD32" s="33"/>
      <c r="IXE32" s="33"/>
      <c r="IXF32" s="33"/>
      <c r="IXG32" s="33"/>
      <c r="IXH32" s="32"/>
      <c r="IXI32" s="37"/>
      <c r="IXJ32" s="33"/>
      <c r="IXK32" s="33"/>
      <c r="IXL32" s="15"/>
      <c r="IXM32" s="15"/>
      <c r="IXN32" s="32"/>
      <c r="IXO32" s="32"/>
      <c r="IXP32" s="33"/>
      <c r="IXQ32" s="33"/>
      <c r="IXR32" s="32"/>
      <c r="IXS32" s="34"/>
      <c r="IXT32" s="35"/>
      <c r="IXU32" s="36"/>
      <c r="IXV32" s="35"/>
      <c r="IXW32" s="33"/>
      <c r="IXX32" s="33"/>
      <c r="IXY32" s="33"/>
      <c r="IXZ32" s="33"/>
      <c r="IYA32" s="33"/>
      <c r="IYB32" s="33"/>
      <c r="IYC32" s="32"/>
      <c r="IYD32" s="37"/>
      <c r="IYE32" s="33"/>
      <c r="IYF32" s="33"/>
      <c r="IYG32" s="15"/>
      <c r="IYH32" s="15"/>
      <c r="IYI32" s="32"/>
      <c r="IYJ32" s="32"/>
      <c r="IYK32" s="33"/>
      <c r="IYL32" s="33"/>
      <c r="IYM32" s="32"/>
      <c r="IYN32" s="34"/>
      <c r="IYO32" s="35"/>
      <c r="IYP32" s="36"/>
      <c r="IYQ32" s="35"/>
      <c r="IYR32" s="33"/>
      <c r="IYS32" s="33"/>
      <c r="IYT32" s="33"/>
      <c r="IYU32" s="33"/>
      <c r="IYV32" s="33"/>
      <c r="IYW32" s="33"/>
      <c r="IYX32" s="32"/>
      <c r="IYY32" s="37"/>
      <c r="IYZ32" s="33"/>
      <c r="IZA32" s="33"/>
      <c r="IZB32" s="15"/>
      <c r="IZC32" s="15"/>
      <c r="IZD32" s="32"/>
      <c r="IZE32" s="32"/>
      <c r="IZF32" s="33"/>
      <c r="IZG32" s="33"/>
      <c r="IZH32" s="32"/>
      <c r="IZI32" s="34"/>
      <c r="IZJ32" s="35"/>
      <c r="IZK32" s="36"/>
      <c r="IZL32" s="35"/>
      <c r="IZM32" s="33"/>
      <c r="IZN32" s="33"/>
      <c r="IZO32" s="33"/>
      <c r="IZP32" s="33"/>
      <c r="IZQ32" s="33"/>
      <c r="IZR32" s="33"/>
      <c r="IZS32" s="32"/>
      <c r="IZT32" s="37"/>
      <c r="IZU32" s="33"/>
      <c r="IZV32" s="33"/>
      <c r="IZW32" s="15"/>
      <c r="IZX32" s="15"/>
      <c r="IZY32" s="32"/>
      <c r="IZZ32" s="32"/>
      <c r="JAA32" s="33"/>
      <c r="JAB32" s="33"/>
      <c r="JAC32" s="32"/>
      <c r="JAD32" s="34"/>
      <c r="JAE32" s="35"/>
      <c r="JAF32" s="36"/>
      <c r="JAG32" s="35"/>
      <c r="JAH32" s="33"/>
      <c r="JAI32" s="33"/>
      <c r="JAJ32" s="33"/>
      <c r="JAK32" s="33"/>
      <c r="JAL32" s="33"/>
      <c r="JAM32" s="33"/>
      <c r="JAN32" s="32"/>
      <c r="JAO32" s="37"/>
      <c r="JAP32" s="33"/>
      <c r="JAQ32" s="33"/>
      <c r="JAR32" s="15"/>
      <c r="JAS32" s="15"/>
      <c r="JAT32" s="32"/>
      <c r="JAU32" s="32"/>
      <c r="JAV32" s="33"/>
      <c r="JAW32" s="33"/>
      <c r="JAX32" s="32"/>
      <c r="JAY32" s="34"/>
      <c r="JAZ32" s="35"/>
      <c r="JBA32" s="36"/>
      <c r="JBB32" s="35"/>
      <c r="JBC32" s="33"/>
      <c r="JBD32" s="33"/>
      <c r="JBE32" s="33"/>
      <c r="JBF32" s="33"/>
      <c r="JBG32" s="33"/>
      <c r="JBH32" s="33"/>
      <c r="JBI32" s="32"/>
      <c r="JBJ32" s="37"/>
      <c r="JBK32" s="33"/>
      <c r="JBL32" s="33"/>
      <c r="JBM32" s="15"/>
      <c r="JBN32" s="15"/>
      <c r="JBO32" s="32"/>
      <c r="JBP32" s="32"/>
      <c r="JBQ32" s="33"/>
      <c r="JBR32" s="33"/>
      <c r="JBS32" s="32"/>
      <c r="JBT32" s="34"/>
      <c r="JBU32" s="35"/>
      <c r="JBV32" s="36"/>
      <c r="JBW32" s="35"/>
      <c r="JBX32" s="33"/>
      <c r="JBY32" s="33"/>
      <c r="JBZ32" s="33"/>
      <c r="JCA32" s="33"/>
      <c r="JCB32" s="33"/>
      <c r="JCC32" s="33"/>
      <c r="JCD32" s="32"/>
      <c r="JCE32" s="37"/>
      <c r="JCF32" s="33"/>
      <c r="JCG32" s="33"/>
      <c r="JCH32" s="15"/>
      <c r="JCI32" s="15"/>
      <c r="JCJ32" s="32"/>
      <c r="JCK32" s="32"/>
      <c r="JCL32" s="33"/>
      <c r="JCM32" s="33"/>
      <c r="JCN32" s="32"/>
      <c r="JCO32" s="34"/>
      <c r="JCP32" s="35"/>
      <c r="JCQ32" s="36"/>
      <c r="JCR32" s="35"/>
      <c r="JCS32" s="33"/>
      <c r="JCT32" s="33"/>
      <c r="JCU32" s="33"/>
      <c r="JCV32" s="33"/>
      <c r="JCW32" s="33"/>
      <c r="JCX32" s="33"/>
      <c r="JCY32" s="32"/>
      <c r="JCZ32" s="37"/>
      <c r="JDA32" s="33"/>
      <c r="JDB32" s="33"/>
      <c r="JDC32" s="15"/>
      <c r="JDD32" s="15"/>
      <c r="JDE32" s="32"/>
      <c r="JDF32" s="32"/>
      <c r="JDG32" s="33"/>
      <c r="JDH32" s="33"/>
      <c r="JDI32" s="32"/>
      <c r="JDJ32" s="34"/>
      <c r="JDK32" s="35"/>
      <c r="JDL32" s="36"/>
      <c r="JDM32" s="35"/>
      <c r="JDN32" s="33"/>
      <c r="JDO32" s="33"/>
      <c r="JDP32" s="33"/>
      <c r="JDQ32" s="33"/>
      <c r="JDR32" s="33"/>
      <c r="JDS32" s="33"/>
      <c r="JDT32" s="32"/>
      <c r="JDU32" s="37"/>
      <c r="JDV32" s="33"/>
      <c r="JDW32" s="33"/>
      <c r="JDX32" s="15"/>
      <c r="JDY32" s="15"/>
      <c r="JDZ32" s="32"/>
      <c r="JEA32" s="32"/>
      <c r="JEB32" s="33"/>
      <c r="JEC32" s="33"/>
      <c r="JED32" s="32"/>
      <c r="JEE32" s="34"/>
      <c r="JEF32" s="35"/>
      <c r="JEG32" s="36"/>
      <c r="JEH32" s="35"/>
      <c r="JEI32" s="33"/>
      <c r="JEJ32" s="33"/>
      <c r="JEK32" s="33"/>
      <c r="JEL32" s="33"/>
      <c r="JEM32" s="33"/>
      <c r="JEN32" s="33"/>
      <c r="JEO32" s="32"/>
      <c r="JEP32" s="37"/>
      <c r="JEQ32" s="33"/>
      <c r="JER32" s="33"/>
      <c r="JES32" s="15"/>
      <c r="JET32" s="15"/>
      <c r="JEU32" s="32"/>
      <c r="JEV32" s="32"/>
      <c r="JEW32" s="33"/>
      <c r="JEX32" s="33"/>
      <c r="JEY32" s="32"/>
      <c r="JEZ32" s="34"/>
      <c r="JFA32" s="35"/>
      <c r="JFB32" s="36"/>
      <c r="JFC32" s="35"/>
      <c r="JFD32" s="33"/>
      <c r="JFE32" s="33"/>
      <c r="JFF32" s="33"/>
      <c r="JFG32" s="33"/>
      <c r="JFH32" s="33"/>
      <c r="JFI32" s="33"/>
      <c r="JFJ32" s="32"/>
      <c r="JFK32" s="37"/>
      <c r="JFL32" s="33"/>
      <c r="JFM32" s="33"/>
      <c r="JFN32" s="15"/>
      <c r="JFO32" s="15"/>
      <c r="JFP32" s="32"/>
      <c r="JFQ32" s="32"/>
      <c r="JFR32" s="33"/>
      <c r="JFS32" s="33"/>
      <c r="JFT32" s="32"/>
      <c r="JFU32" s="34"/>
      <c r="JFV32" s="35"/>
      <c r="JFW32" s="36"/>
      <c r="JFX32" s="35"/>
      <c r="JFY32" s="33"/>
      <c r="JFZ32" s="33"/>
      <c r="JGA32" s="33"/>
      <c r="JGB32" s="33"/>
      <c r="JGC32" s="33"/>
      <c r="JGD32" s="33"/>
      <c r="JGE32" s="32"/>
      <c r="JGF32" s="37"/>
      <c r="JGG32" s="33"/>
      <c r="JGH32" s="33"/>
      <c r="JGI32" s="15"/>
      <c r="JGJ32" s="15"/>
      <c r="JGK32" s="32"/>
      <c r="JGL32" s="32"/>
      <c r="JGM32" s="33"/>
      <c r="JGN32" s="33"/>
      <c r="JGO32" s="32"/>
      <c r="JGP32" s="34"/>
      <c r="JGQ32" s="35"/>
      <c r="JGR32" s="36"/>
      <c r="JGS32" s="35"/>
      <c r="JGT32" s="33"/>
      <c r="JGU32" s="33"/>
      <c r="JGV32" s="33"/>
      <c r="JGW32" s="33"/>
      <c r="JGX32" s="33"/>
      <c r="JGY32" s="33"/>
      <c r="JGZ32" s="32"/>
      <c r="JHA32" s="37"/>
      <c r="JHB32" s="33"/>
      <c r="JHC32" s="33"/>
      <c r="JHD32" s="15"/>
      <c r="JHE32" s="15"/>
      <c r="JHF32" s="32"/>
      <c r="JHG32" s="32"/>
      <c r="JHH32" s="33"/>
      <c r="JHI32" s="33"/>
      <c r="JHJ32" s="32"/>
      <c r="JHK32" s="34"/>
      <c r="JHL32" s="35"/>
      <c r="JHM32" s="36"/>
      <c r="JHN32" s="35"/>
      <c r="JHO32" s="33"/>
      <c r="JHP32" s="33"/>
      <c r="JHQ32" s="33"/>
      <c r="JHR32" s="33"/>
      <c r="JHS32" s="33"/>
      <c r="JHT32" s="33"/>
      <c r="JHU32" s="32"/>
      <c r="JHV32" s="37"/>
      <c r="JHW32" s="33"/>
      <c r="JHX32" s="33"/>
      <c r="JHY32" s="15"/>
      <c r="JHZ32" s="15"/>
      <c r="JIA32" s="32"/>
      <c r="JIB32" s="32"/>
      <c r="JIC32" s="33"/>
      <c r="JID32" s="33"/>
      <c r="JIE32" s="32"/>
      <c r="JIF32" s="34"/>
      <c r="JIG32" s="35"/>
      <c r="JIH32" s="36"/>
      <c r="JII32" s="35"/>
      <c r="JIJ32" s="33"/>
      <c r="JIK32" s="33"/>
      <c r="JIL32" s="33"/>
      <c r="JIM32" s="33"/>
      <c r="JIN32" s="33"/>
      <c r="JIO32" s="33"/>
      <c r="JIP32" s="32"/>
      <c r="JIQ32" s="37"/>
      <c r="JIR32" s="33"/>
      <c r="JIS32" s="33"/>
      <c r="JIT32" s="15"/>
      <c r="JIU32" s="15"/>
      <c r="JIV32" s="32"/>
      <c r="JIW32" s="32"/>
      <c r="JIX32" s="33"/>
      <c r="JIY32" s="33"/>
      <c r="JIZ32" s="32"/>
      <c r="JJA32" s="34"/>
      <c r="JJB32" s="35"/>
      <c r="JJC32" s="36"/>
      <c r="JJD32" s="35"/>
      <c r="JJE32" s="33"/>
      <c r="JJF32" s="33"/>
      <c r="JJG32" s="33"/>
      <c r="JJH32" s="33"/>
      <c r="JJI32" s="33"/>
      <c r="JJJ32" s="33"/>
      <c r="JJK32" s="32"/>
      <c r="JJL32" s="37"/>
      <c r="JJM32" s="33"/>
      <c r="JJN32" s="33"/>
      <c r="JJO32" s="15"/>
      <c r="JJP32" s="15"/>
      <c r="JJQ32" s="32"/>
      <c r="JJR32" s="32"/>
      <c r="JJS32" s="33"/>
      <c r="JJT32" s="33"/>
      <c r="JJU32" s="32"/>
      <c r="JJV32" s="34"/>
      <c r="JJW32" s="35"/>
      <c r="JJX32" s="36"/>
      <c r="JJY32" s="35"/>
      <c r="JJZ32" s="33"/>
      <c r="JKA32" s="33"/>
      <c r="JKB32" s="33"/>
      <c r="JKC32" s="33"/>
      <c r="JKD32" s="33"/>
      <c r="JKE32" s="33"/>
      <c r="JKF32" s="32"/>
      <c r="JKG32" s="37"/>
      <c r="JKH32" s="33"/>
      <c r="JKI32" s="33"/>
      <c r="JKJ32" s="15"/>
      <c r="JKK32" s="15"/>
      <c r="JKL32" s="32"/>
      <c r="JKM32" s="32"/>
      <c r="JKN32" s="33"/>
      <c r="JKO32" s="33"/>
      <c r="JKP32" s="32"/>
      <c r="JKQ32" s="34"/>
      <c r="JKR32" s="35"/>
      <c r="JKS32" s="36"/>
      <c r="JKT32" s="35"/>
      <c r="JKU32" s="33"/>
      <c r="JKV32" s="33"/>
      <c r="JKW32" s="33"/>
      <c r="JKX32" s="33"/>
      <c r="JKY32" s="33"/>
      <c r="JKZ32" s="33"/>
      <c r="JLA32" s="32"/>
      <c r="JLB32" s="37"/>
      <c r="JLC32" s="33"/>
      <c r="JLD32" s="33"/>
      <c r="JLE32" s="15"/>
      <c r="JLF32" s="15"/>
      <c r="JLG32" s="32"/>
      <c r="JLH32" s="32"/>
      <c r="JLI32" s="33"/>
      <c r="JLJ32" s="33"/>
      <c r="JLK32" s="32"/>
      <c r="JLL32" s="34"/>
      <c r="JLM32" s="35"/>
      <c r="JLN32" s="36"/>
      <c r="JLO32" s="35"/>
      <c r="JLP32" s="33"/>
      <c r="JLQ32" s="33"/>
      <c r="JLR32" s="33"/>
      <c r="JLS32" s="33"/>
      <c r="JLT32" s="33"/>
      <c r="JLU32" s="33"/>
      <c r="JLV32" s="32"/>
      <c r="JLW32" s="37"/>
      <c r="JLX32" s="33"/>
      <c r="JLY32" s="33"/>
      <c r="JLZ32" s="15"/>
      <c r="JMA32" s="15"/>
      <c r="JMB32" s="32"/>
      <c r="JMC32" s="32"/>
      <c r="JMD32" s="33"/>
      <c r="JME32" s="33"/>
      <c r="JMF32" s="32"/>
      <c r="JMG32" s="34"/>
      <c r="JMH32" s="35"/>
      <c r="JMI32" s="36"/>
      <c r="JMJ32" s="35"/>
      <c r="JMK32" s="33"/>
      <c r="JML32" s="33"/>
      <c r="JMM32" s="33"/>
      <c r="JMN32" s="33"/>
      <c r="JMO32" s="33"/>
      <c r="JMP32" s="33"/>
      <c r="JMQ32" s="32"/>
      <c r="JMR32" s="37"/>
      <c r="JMS32" s="33"/>
      <c r="JMT32" s="33"/>
      <c r="JMU32" s="15"/>
      <c r="JMV32" s="15"/>
      <c r="JMW32" s="32"/>
      <c r="JMX32" s="32"/>
      <c r="JMY32" s="33"/>
      <c r="JMZ32" s="33"/>
      <c r="JNA32" s="32"/>
      <c r="JNB32" s="34"/>
      <c r="JNC32" s="35"/>
      <c r="JND32" s="36"/>
      <c r="JNE32" s="35"/>
      <c r="JNF32" s="33"/>
      <c r="JNG32" s="33"/>
      <c r="JNH32" s="33"/>
      <c r="JNI32" s="33"/>
      <c r="JNJ32" s="33"/>
      <c r="JNK32" s="33"/>
      <c r="JNL32" s="32"/>
      <c r="JNM32" s="37"/>
      <c r="JNN32" s="33"/>
      <c r="JNO32" s="33"/>
      <c r="JNP32" s="15"/>
      <c r="JNQ32" s="15"/>
      <c r="JNR32" s="32"/>
      <c r="JNS32" s="32"/>
      <c r="JNT32" s="33"/>
      <c r="JNU32" s="33"/>
      <c r="JNV32" s="32"/>
      <c r="JNW32" s="34"/>
      <c r="JNX32" s="35"/>
      <c r="JNY32" s="36"/>
      <c r="JNZ32" s="35"/>
      <c r="JOA32" s="33"/>
      <c r="JOB32" s="33"/>
      <c r="JOC32" s="33"/>
      <c r="JOD32" s="33"/>
      <c r="JOE32" s="33"/>
      <c r="JOF32" s="33"/>
      <c r="JOG32" s="32"/>
      <c r="JOH32" s="37"/>
      <c r="JOI32" s="33"/>
      <c r="JOJ32" s="33"/>
      <c r="JOK32" s="15"/>
      <c r="JOL32" s="15"/>
      <c r="JOM32" s="32"/>
      <c r="JON32" s="32"/>
      <c r="JOO32" s="33"/>
      <c r="JOP32" s="33"/>
      <c r="JOQ32" s="32"/>
      <c r="JOR32" s="34"/>
      <c r="JOS32" s="35"/>
      <c r="JOT32" s="36"/>
      <c r="JOU32" s="35"/>
      <c r="JOV32" s="33"/>
      <c r="JOW32" s="33"/>
      <c r="JOX32" s="33"/>
      <c r="JOY32" s="33"/>
      <c r="JOZ32" s="33"/>
      <c r="JPA32" s="33"/>
      <c r="JPB32" s="32"/>
      <c r="JPC32" s="37"/>
      <c r="JPD32" s="33"/>
      <c r="JPE32" s="33"/>
      <c r="JPF32" s="15"/>
      <c r="JPG32" s="15"/>
      <c r="JPH32" s="32"/>
      <c r="JPI32" s="32"/>
      <c r="JPJ32" s="33"/>
      <c r="JPK32" s="33"/>
      <c r="JPL32" s="32"/>
      <c r="JPM32" s="34"/>
      <c r="JPN32" s="35"/>
      <c r="JPO32" s="36"/>
      <c r="JPP32" s="35"/>
      <c r="JPQ32" s="33"/>
      <c r="JPR32" s="33"/>
      <c r="JPS32" s="33"/>
      <c r="JPT32" s="33"/>
      <c r="JPU32" s="33"/>
      <c r="JPV32" s="33"/>
      <c r="JPW32" s="32"/>
      <c r="JPX32" s="37"/>
      <c r="JPY32" s="33"/>
      <c r="JPZ32" s="33"/>
      <c r="JQA32" s="15"/>
      <c r="JQB32" s="15"/>
      <c r="JQC32" s="32"/>
      <c r="JQD32" s="32"/>
      <c r="JQE32" s="33"/>
      <c r="JQF32" s="33"/>
      <c r="JQG32" s="32"/>
      <c r="JQH32" s="34"/>
      <c r="JQI32" s="35"/>
      <c r="JQJ32" s="36"/>
      <c r="JQK32" s="35"/>
      <c r="JQL32" s="33"/>
      <c r="JQM32" s="33"/>
      <c r="JQN32" s="33"/>
      <c r="JQO32" s="33"/>
      <c r="JQP32" s="33"/>
      <c r="JQQ32" s="33"/>
      <c r="JQR32" s="32"/>
      <c r="JQS32" s="37"/>
      <c r="JQT32" s="33"/>
      <c r="JQU32" s="33"/>
      <c r="JQV32" s="15"/>
      <c r="JQW32" s="15"/>
      <c r="JQX32" s="32"/>
      <c r="JQY32" s="32"/>
      <c r="JQZ32" s="33"/>
      <c r="JRA32" s="33"/>
      <c r="JRB32" s="32"/>
      <c r="JRC32" s="34"/>
      <c r="JRD32" s="35"/>
      <c r="JRE32" s="36"/>
      <c r="JRF32" s="35"/>
      <c r="JRG32" s="33"/>
      <c r="JRH32" s="33"/>
      <c r="JRI32" s="33"/>
      <c r="JRJ32" s="33"/>
      <c r="JRK32" s="33"/>
      <c r="JRL32" s="33"/>
      <c r="JRM32" s="32"/>
      <c r="JRN32" s="37"/>
      <c r="JRO32" s="33"/>
      <c r="JRP32" s="33"/>
      <c r="JRQ32" s="15"/>
      <c r="JRR32" s="15"/>
      <c r="JRS32" s="32"/>
      <c r="JRT32" s="32"/>
      <c r="JRU32" s="33"/>
      <c r="JRV32" s="33"/>
      <c r="JRW32" s="32"/>
      <c r="JRX32" s="34"/>
      <c r="JRY32" s="35"/>
      <c r="JRZ32" s="36"/>
      <c r="JSA32" s="35"/>
      <c r="JSB32" s="33"/>
      <c r="JSC32" s="33"/>
      <c r="JSD32" s="33"/>
      <c r="JSE32" s="33"/>
      <c r="JSF32" s="33"/>
      <c r="JSG32" s="33"/>
      <c r="JSH32" s="32"/>
      <c r="JSI32" s="37"/>
      <c r="JSJ32" s="33"/>
      <c r="JSK32" s="33"/>
      <c r="JSL32" s="15"/>
      <c r="JSM32" s="15"/>
      <c r="JSN32" s="32"/>
      <c r="JSO32" s="32"/>
      <c r="JSP32" s="33"/>
      <c r="JSQ32" s="33"/>
      <c r="JSR32" s="32"/>
      <c r="JSS32" s="34"/>
      <c r="JST32" s="35"/>
      <c r="JSU32" s="36"/>
      <c r="JSV32" s="35"/>
      <c r="JSW32" s="33"/>
      <c r="JSX32" s="33"/>
      <c r="JSY32" s="33"/>
      <c r="JSZ32" s="33"/>
      <c r="JTA32" s="33"/>
      <c r="JTB32" s="33"/>
      <c r="JTC32" s="32"/>
      <c r="JTD32" s="37"/>
      <c r="JTE32" s="33"/>
      <c r="JTF32" s="33"/>
      <c r="JTG32" s="15"/>
      <c r="JTH32" s="15"/>
      <c r="JTI32" s="32"/>
      <c r="JTJ32" s="32"/>
      <c r="JTK32" s="33"/>
      <c r="JTL32" s="33"/>
      <c r="JTM32" s="32"/>
      <c r="JTN32" s="34"/>
      <c r="JTO32" s="35"/>
      <c r="JTP32" s="36"/>
      <c r="JTQ32" s="35"/>
      <c r="JTR32" s="33"/>
      <c r="JTS32" s="33"/>
      <c r="JTT32" s="33"/>
      <c r="JTU32" s="33"/>
      <c r="JTV32" s="33"/>
      <c r="JTW32" s="33"/>
      <c r="JTX32" s="32"/>
      <c r="JTY32" s="37"/>
      <c r="JTZ32" s="33"/>
      <c r="JUA32" s="33"/>
      <c r="JUB32" s="15"/>
      <c r="JUC32" s="15"/>
      <c r="JUD32" s="32"/>
      <c r="JUE32" s="32"/>
      <c r="JUF32" s="33"/>
      <c r="JUG32" s="33"/>
      <c r="JUH32" s="32"/>
      <c r="JUI32" s="34"/>
      <c r="JUJ32" s="35"/>
      <c r="JUK32" s="36"/>
      <c r="JUL32" s="35"/>
      <c r="JUM32" s="33"/>
      <c r="JUN32" s="33"/>
      <c r="JUO32" s="33"/>
      <c r="JUP32" s="33"/>
      <c r="JUQ32" s="33"/>
      <c r="JUR32" s="33"/>
      <c r="JUS32" s="32"/>
      <c r="JUT32" s="37"/>
      <c r="JUU32" s="33"/>
      <c r="JUV32" s="33"/>
      <c r="JUW32" s="15"/>
      <c r="JUX32" s="15"/>
      <c r="JUY32" s="32"/>
      <c r="JUZ32" s="32"/>
      <c r="JVA32" s="33"/>
      <c r="JVB32" s="33"/>
      <c r="JVC32" s="32"/>
      <c r="JVD32" s="34"/>
      <c r="JVE32" s="35"/>
      <c r="JVF32" s="36"/>
      <c r="JVG32" s="35"/>
      <c r="JVH32" s="33"/>
      <c r="JVI32" s="33"/>
      <c r="JVJ32" s="33"/>
      <c r="JVK32" s="33"/>
      <c r="JVL32" s="33"/>
      <c r="JVM32" s="33"/>
      <c r="JVN32" s="32"/>
      <c r="JVO32" s="37"/>
      <c r="JVP32" s="33"/>
      <c r="JVQ32" s="33"/>
      <c r="JVR32" s="15"/>
      <c r="JVS32" s="15"/>
      <c r="JVT32" s="32"/>
      <c r="JVU32" s="32"/>
      <c r="JVV32" s="33"/>
      <c r="JVW32" s="33"/>
      <c r="JVX32" s="32"/>
      <c r="JVY32" s="34"/>
      <c r="JVZ32" s="35"/>
      <c r="JWA32" s="36"/>
      <c r="JWB32" s="35"/>
      <c r="JWC32" s="33"/>
      <c r="JWD32" s="33"/>
      <c r="JWE32" s="33"/>
      <c r="JWF32" s="33"/>
      <c r="JWG32" s="33"/>
      <c r="JWH32" s="33"/>
      <c r="JWI32" s="32"/>
      <c r="JWJ32" s="37"/>
      <c r="JWK32" s="33"/>
      <c r="JWL32" s="33"/>
      <c r="JWM32" s="15"/>
      <c r="JWN32" s="15"/>
      <c r="JWO32" s="32"/>
      <c r="JWP32" s="32"/>
      <c r="JWQ32" s="33"/>
      <c r="JWR32" s="33"/>
      <c r="JWS32" s="32"/>
      <c r="JWT32" s="34"/>
      <c r="JWU32" s="35"/>
      <c r="JWV32" s="36"/>
      <c r="JWW32" s="35"/>
      <c r="JWX32" s="33"/>
      <c r="JWY32" s="33"/>
      <c r="JWZ32" s="33"/>
      <c r="JXA32" s="33"/>
      <c r="JXB32" s="33"/>
      <c r="JXC32" s="33"/>
      <c r="JXD32" s="32"/>
      <c r="JXE32" s="37"/>
      <c r="JXF32" s="33"/>
      <c r="JXG32" s="33"/>
      <c r="JXH32" s="15"/>
      <c r="JXI32" s="15"/>
      <c r="JXJ32" s="32"/>
      <c r="JXK32" s="32"/>
      <c r="JXL32" s="33"/>
      <c r="JXM32" s="33"/>
      <c r="JXN32" s="32"/>
      <c r="JXO32" s="34"/>
      <c r="JXP32" s="35"/>
      <c r="JXQ32" s="36"/>
      <c r="JXR32" s="35"/>
      <c r="JXS32" s="33"/>
      <c r="JXT32" s="33"/>
      <c r="JXU32" s="33"/>
      <c r="JXV32" s="33"/>
      <c r="JXW32" s="33"/>
      <c r="JXX32" s="33"/>
      <c r="JXY32" s="32"/>
      <c r="JXZ32" s="37"/>
      <c r="JYA32" s="33"/>
      <c r="JYB32" s="33"/>
      <c r="JYC32" s="15"/>
      <c r="JYD32" s="15"/>
      <c r="JYE32" s="32"/>
      <c r="JYF32" s="32"/>
      <c r="JYG32" s="33"/>
      <c r="JYH32" s="33"/>
      <c r="JYI32" s="32"/>
      <c r="JYJ32" s="34"/>
      <c r="JYK32" s="35"/>
      <c r="JYL32" s="36"/>
      <c r="JYM32" s="35"/>
      <c r="JYN32" s="33"/>
      <c r="JYO32" s="33"/>
      <c r="JYP32" s="33"/>
      <c r="JYQ32" s="33"/>
      <c r="JYR32" s="33"/>
      <c r="JYS32" s="33"/>
      <c r="JYT32" s="32"/>
      <c r="JYU32" s="37"/>
      <c r="JYV32" s="33"/>
      <c r="JYW32" s="33"/>
      <c r="JYX32" s="15"/>
      <c r="JYY32" s="15"/>
      <c r="JYZ32" s="32"/>
      <c r="JZA32" s="32"/>
      <c r="JZB32" s="33"/>
      <c r="JZC32" s="33"/>
      <c r="JZD32" s="32"/>
      <c r="JZE32" s="34"/>
      <c r="JZF32" s="35"/>
      <c r="JZG32" s="36"/>
      <c r="JZH32" s="35"/>
      <c r="JZI32" s="33"/>
      <c r="JZJ32" s="33"/>
      <c r="JZK32" s="33"/>
      <c r="JZL32" s="33"/>
      <c r="JZM32" s="33"/>
      <c r="JZN32" s="33"/>
      <c r="JZO32" s="32"/>
      <c r="JZP32" s="37"/>
      <c r="JZQ32" s="33"/>
      <c r="JZR32" s="33"/>
      <c r="JZS32" s="15"/>
      <c r="JZT32" s="15"/>
      <c r="JZU32" s="32"/>
      <c r="JZV32" s="32"/>
      <c r="JZW32" s="33"/>
      <c r="JZX32" s="33"/>
      <c r="JZY32" s="32"/>
      <c r="JZZ32" s="34"/>
      <c r="KAA32" s="35"/>
      <c r="KAB32" s="36"/>
      <c r="KAC32" s="35"/>
      <c r="KAD32" s="33"/>
      <c r="KAE32" s="33"/>
      <c r="KAF32" s="33"/>
      <c r="KAG32" s="33"/>
      <c r="KAH32" s="33"/>
      <c r="KAI32" s="33"/>
      <c r="KAJ32" s="32"/>
      <c r="KAK32" s="37"/>
      <c r="KAL32" s="33"/>
      <c r="KAM32" s="33"/>
      <c r="KAN32" s="15"/>
      <c r="KAO32" s="15"/>
      <c r="KAP32" s="32"/>
      <c r="KAQ32" s="32"/>
      <c r="KAR32" s="33"/>
      <c r="KAS32" s="33"/>
      <c r="KAT32" s="32"/>
      <c r="KAU32" s="34"/>
      <c r="KAV32" s="35"/>
      <c r="KAW32" s="36"/>
      <c r="KAX32" s="35"/>
      <c r="KAY32" s="33"/>
      <c r="KAZ32" s="33"/>
      <c r="KBA32" s="33"/>
      <c r="KBB32" s="33"/>
      <c r="KBC32" s="33"/>
      <c r="KBD32" s="33"/>
      <c r="KBE32" s="32"/>
      <c r="KBF32" s="37"/>
      <c r="KBG32" s="33"/>
      <c r="KBH32" s="33"/>
      <c r="KBI32" s="15"/>
      <c r="KBJ32" s="15"/>
      <c r="KBK32" s="32"/>
      <c r="KBL32" s="32"/>
      <c r="KBM32" s="33"/>
      <c r="KBN32" s="33"/>
      <c r="KBO32" s="32"/>
      <c r="KBP32" s="34"/>
      <c r="KBQ32" s="35"/>
      <c r="KBR32" s="36"/>
      <c r="KBS32" s="35"/>
      <c r="KBT32" s="33"/>
      <c r="KBU32" s="33"/>
      <c r="KBV32" s="33"/>
      <c r="KBW32" s="33"/>
      <c r="KBX32" s="33"/>
      <c r="KBY32" s="33"/>
      <c r="KBZ32" s="32"/>
      <c r="KCA32" s="37"/>
      <c r="KCB32" s="33"/>
      <c r="KCC32" s="33"/>
      <c r="KCD32" s="15"/>
      <c r="KCE32" s="15"/>
      <c r="KCF32" s="32"/>
      <c r="KCG32" s="32"/>
      <c r="KCH32" s="33"/>
      <c r="KCI32" s="33"/>
      <c r="KCJ32" s="32"/>
      <c r="KCK32" s="34"/>
      <c r="KCL32" s="35"/>
      <c r="KCM32" s="36"/>
      <c r="KCN32" s="35"/>
      <c r="KCO32" s="33"/>
      <c r="KCP32" s="33"/>
      <c r="KCQ32" s="33"/>
      <c r="KCR32" s="33"/>
      <c r="KCS32" s="33"/>
      <c r="KCT32" s="33"/>
      <c r="KCU32" s="32"/>
      <c r="KCV32" s="37"/>
      <c r="KCW32" s="33"/>
      <c r="KCX32" s="33"/>
      <c r="KCY32" s="15"/>
      <c r="KCZ32" s="15"/>
      <c r="KDA32" s="32"/>
      <c r="KDB32" s="32"/>
      <c r="KDC32" s="33"/>
      <c r="KDD32" s="33"/>
      <c r="KDE32" s="32"/>
      <c r="KDF32" s="34"/>
      <c r="KDG32" s="35"/>
      <c r="KDH32" s="36"/>
      <c r="KDI32" s="35"/>
      <c r="KDJ32" s="33"/>
      <c r="KDK32" s="33"/>
      <c r="KDL32" s="33"/>
      <c r="KDM32" s="33"/>
      <c r="KDN32" s="33"/>
      <c r="KDO32" s="33"/>
      <c r="KDP32" s="32"/>
      <c r="KDQ32" s="37"/>
      <c r="KDR32" s="33"/>
      <c r="KDS32" s="33"/>
      <c r="KDT32" s="15"/>
      <c r="KDU32" s="15"/>
      <c r="KDV32" s="32"/>
      <c r="KDW32" s="32"/>
      <c r="KDX32" s="33"/>
      <c r="KDY32" s="33"/>
      <c r="KDZ32" s="32"/>
      <c r="KEA32" s="34"/>
      <c r="KEB32" s="35"/>
      <c r="KEC32" s="36"/>
      <c r="KED32" s="35"/>
      <c r="KEE32" s="33"/>
      <c r="KEF32" s="33"/>
      <c r="KEG32" s="33"/>
      <c r="KEH32" s="33"/>
      <c r="KEI32" s="33"/>
      <c r="KEJ32" s="33"/>
      <c r="KEK32" s="32"/>
      <c r="KEL32" s="37"/>
      <c r="KEM32" s="33"/>
      <c r="KEN32" s="33"/>
      <c r="KEO32" s="15"/>
      <c r="KEP32" s="15"/>
      <c r="KEQ32" s="32"/>
      <c r="KER32" s="32"/>
      <c r="KES32" s="33"/>
      <c r="KET32" s="33"/>
      <c r="KEU32" s="32"/>
      <c r="KEV32" s="34"/>
      <c r="KEW32" s="35"/>
      <c r="KEX32" s="36"/>
      <c r="KEY32" s="35"/>
      <c r="KEZ32" s="33"/>
      <c r="KFA32" s="33"/>
      <c r="KFB32" s="33"/>
      <c r="KFC32" s="33"/>
      <c r="KFD32" s="33"/>
      <c r="KFE32" s="33"/>
      <c r="KFF32" s="32"/>
      <c r="KFG32" s="37"/>
      <c r="KFH32" s="33"/>
      <c r="KFI32" s="33"/>
      <c r="KFJ32" s="15"/>
      <c r="KFK32" s="15"/>
      <c r="KFL32" s="32"/>
      <c r="KFM32" s="32"/>
      <c r="KFN32" s="33"/>
      <c r="KFO32" s="33"/>
      <c r="KFP32" s="32"/>
      <c r="KFQ32" s="34"/>
      <c r="KFR32" s="35"/>
      <c r="KFS32" s="36"/>
      <c r="KFT32" s="35"/>
      <c r="KFU32" s="33"/>
      <c r="KFV32" s="33"/>
      <c r="KFW32" s="33"/>
      <c r="KFX32" s="33"/>
      <c r="KFY32" s="33"/>
      <c r="KFZ32" s="33"/>
      <c r="KGA32" s="32"/>
      <c r="KGB32" s="37"/>
      <c r="KGC32" s="33"/>
      <c r="KGD32" s="33"/>
      <c r="KGE32" s="15"/>
      <c r="KGF32" s="15"/>
      <c r="KGG32" s="32"/>
      <c r="KGH32" s="32"/>
      <c r="KGI32" s="33"/>
      <c r="KGJ32" s="33"/>
      <c r="KGK32" s="32"/>
      <c r="KGL32" s="34"/>
      <c r="KGM32" s="35"/>
      <c r="KGN32" s="36"/>
      <c r="KGO32" s="35"/>
      <c r="KGP32" s="33"/>
      <c r="KGQ32" s="33"/>
      <c r="KGR32" s="33"/>
      <c r="KGS32" s="33"/>
      <c r="KGT32" s="33"/>
      <c r="KGU32" s="33"/>
      <c r="KGV32" s="32"/>
      <c r="KGW32" s="37"/>
      <c r="KGX32" s="33"/>
      <c r="KGY32" s="33"/>
      <c r="KGZ32" s="15"/>
      <c r="KHA32" s="15"/>
      <c r="KHB32" s="32"/>
      <c r="KHC32" s="32"/>
      <c r="KHD32" s="33"/>
      <c r="KHE32" s="33"/>
      <c r="KHF32" s="32"/>
      <c r="KHG32" s="34"/>
      <c r="KHH32" s="35"/>
      <c r="KHI32" s="36"/>
      <c r="KHJ32" s="35"/>
      <c r="KHK32" s="33"/>
      <c r="KHL32" s="33"/>
      <c r="KHM32" s="33"/>
      <c r="KHN32" s="33"/>
      <c r="KHO32" s="33"/>
      <c r="KHP32" s="33"/>
      <c r="KHQ32" s="32"/>
      <c r="KHR32" s="37"/>
      <c r="KHS32" s="33"/>
      <c r="KHT32" s="33"/>
      <c r="KHU32" s="15"/>
      <c r="KHV32" s="15"/>
      <c r="KHW32" s="32"/>
      <c r="KHX32" s="32"/>
      <c r="KHY32" s="33"/>
      <c r="KHZ32" s="33"/>
      <c r="KIA32" s="32"/>
      <c r="KIB32" s="34"/>
      <c r="KIC32" s="35"/>
      <c r="KID32" s="36"/>
      <c r="KIE32" s="35"/>
      <c r="KIF32" s="33"/>
      <c r="KIG32" s="33"/>
      <c r="KIH32" s="33"/>
      <c r="KII32" s="33"/>
      <c r="KIJ32" s="33"/>
      <c r="KIK32" s="33"/>
      <c r="KIL32" s="32"/>
      <c r="KIM32" s="37"/>
      <c r="KIN32" s="33"/>
      <c r="KIO32" s="33"/>
      <c r="KIP32" s="15"/>
      <c r="KIQ32" s="15"/>
      <c r="KIR32" s="32"/>
      <c r="KIS32" s="32"/>
      <c r="KIT32" s="33"/>
      <c r="KIU32" s="33"/>
      <c r="KIV32" s="32"/>
      <c r="KIW32" s="34"/>
      <c r="KIX32" s="35"/>
      <c r="KIY32" s="36"/>
      <c r="KIZ32" s="35"/>
      <c r="KJA32" s="33"/>
      <c r="KJB32" s="33"/>
      <c r="KJC32" s="33"/>
      <c r="KJD32" s="33"/>
      <c r="KJE32" s="33"/>
      <c r="KJF32" s="33"/>
      <c r="KJG32" s="32"/>
      <c r="KJH32" s="37"/>
      <c r="KJI32" s="33"/>
      <c r="KJJ32" s="33"/>
      <c r="KJK32" s="15"/>
      <c r="KJL32" s="15"/>
      <c r="KJM32" s="32"/>
      <c r="KJN32" s="32"/>
      <c r="KJO32" s="33"/>
      <c r="KJP32" s="33"/>
      <c r="KJQ32" s="32"/>
      <c r="KJR32" s="34"/>
      <c r="KJS32" s="35"/>
      <c r="KJT32" s="36"/>
      <c r="KJU32" s="35"/>
      <c r="KJV32" s="33"/>
      <c r="KJW32" s="33"/>
      <c r="KJX32" s="33"/>
      <c r="KJY32" s="33"/>
      <c r="KJZ32" s="33"/>
      <c r="KKA32" s="33"/>
      <c r="KKB32" s="32"/>
      <c r="KKC32" s="37"/>
      <c r="KKD32" s="33"/>
      <c r="KKE32" s="33"/>
      <c r="KKF32" s="15"/>
      <c r="KKG32" s="15"/>
      <c r="KKH32" s="32"/>
      <c r="KKI32" s="32"/>
      <c r="KKJ32" s="33"/>
      <c r="KKK32" s="33"/>
      <c r="KKL32" s="32"/>
      <c r="KKM32" s="34"/>
      <c r="KKN32" s="35"/>
      <c r="KKO32" s="36"/>
      <c r="KKP32" s="35"/>
      <c r="KKQ32" s="33"/>
      <c r="KKR32" s="33"/>
      <c r="KKS32" s="33"/>
      <c r="KKT32" s="33"/>
      <c r="KKU32" s="33"/>
      <c r="KKV32" s="33"/>
      <c r="KKW32" s="32"/>
      <c r="KKX32" s="37"/>
      <c r="KKY32" s="33"/>
      <c r="KKZ32" s="33"/>
      <c r="KLA32" s="15"/>
      <c r="KLB32" s="15"/>
      <c r="KLC32" s="32"/>
      <c r="KLD32" s="32"/>
      <c r="KLE32" s="33"/>
      <c r="KLF32" s="33"/>
      <c r="KLG32" s="32"/>
      <c r="KLH32" s="34"/>
      <c r="KLI32" s="35"/>
      <c r="KLJ32" s="36"/>
      <c r="KLK32" s="35"/>
      <c r="KLL32" s="33"/>
      <c r="KLM32" s="33"/>
      <c r="KLN32" s="33"/>
      <c r="KLO32" s="33"/>
      <c r="KLP32" s="33"/>
      <c r="KLQ32" s="33"/>
      <c r="KLR32" s="32"/>
      <c r="KLS32" s="37"/>
      <c r="KLT32" s="33"/>
      <c r="KLU32" s="33"/>
      <c r="KLV32" s="15"/>
      <c r="KLW32" s="15"/>
      <c r="KLX32" s="32"/>
      <c r="KLY32" s="32"/>
      <c r="KLZ32" s="33"/>
      <c r="KMA32" s="33"/>
      <c r="KMB32" s="32"/>
      <c r="KMC32" s="34"/>
      <c r="KMD32" s="35"/>
      <c r="KME32" s="36"/>
      <c r="KMF32" s="35"/>
      <c r="KMG32" s="33"/>
      <c r="KMH32" s="33"/>
      <c r="KMI32" s="33"/>
      <c r="KMJ32" s="33"/>
      <c r="KMK32" s="33"/>
      <c r="KML32" s="33"/>
      <c r="KMM32" s="32"/>
      <c r="KMN32" s="37"/>
      <c r="KMO32" s="33"/>
      <c r="KMP32" s="33"/>
      <c r="KMQ32" s="15"/>
      <c r="KMR32" s="15"/>
      <c r="KMS32" s="32"/>
      <c r="KMT32" s="32"/>
      <c r="KMU32" s="33"/>
      <c r="KMV32" s="33"/>
      <c r="KMW32" s="32"/>
      <c r="KMX32" s="34"/>
      <c r="KMY32" s="35"/>
      <c r="KMZ32" s="36"/>
      <c r="KNA32" s="35"/>
      <c r="KNB32" s="33"/>
      <c r="KNC32" s="33"/>
      <c r="KND32" s="33"/>
      <c r="KNE32" s="33"/>
      <c r="KNF32" s="33"/>
      <c r="KNG32" s="33"/>
      <c r="KNH32" s="32"/>
      <c r="KNI32" s="37"/>
      <c r="KNJ32" s="33"/>
      <c r="KNK32" s="33"/>
      <c r="KNL32" s="15"/>
      <c r="KNM32" s="15"/>
      <c r="KNN32" s="32"/>
      <c r="KNO32" s="32"/>
      <c r="KNP32" s="33"/>
      <c r="KNQ32" s="33"/>
      <c r="KNR32" s="32"/>
      <c r="KNS32" s="34"/>
      <c r="KNT32" s="35"/>
      <c r="KNU32" s="36"/>
      <c r="KNV32" s="35"/>
      <c r="KNW32" s="33"/>
      <c r="KNX32" s="33"/>
      <c r="KNY32" s="33"/>
      <c r="KNZ32" s="33"/>
      <c r="KOA32" s="33"/>
      <c r="KOB32" s="33"/>
      <c r="KOC32" s="32"/>
      <c r="KOD32" s="37"/>
      <c r="KOE32" s="33"/>
      <c r="KOF32" s="33"/>
      <c r="KOG32" s="15"/>
      <c r="KOH32" s="15"/>
      <c r="KOI32" s="32"/>
      <c r="KOJ32" s="32"/>
      <c r="KOK32" s="33"/>
      <c r="KOL32" s="33"/>
      <c r="KOM32" s="32"/>
      <c r="KON32" s="34"/>
      <c r="KOO32" s="35"/>
      <c r="KOP32" s="36"/>
      <c r="KOQ32" s="35"/>
      <c r="KOR32" s="33"/>
      <c r="KOS32" s="33"/>
      <c r="KOT32" s="33"/>
      <c r="KOU32" s="33"/>
      <c r="KOV32" s="33"/>
      <c r="KOW32" s="33"/>
      <c r="KOX32" s="32"/>
      <c r="KOY32" s="37"/>
      <c r="KOZ32" s="33"/>
      <c r="KPA32" s="33"/>
      <c r="KPB32" s="15"/>
      <c r="KPC32" s="15"/>
      <c r="KPD32" s="32"/>
      <c r="KPE32" s="32"/>
      <c r="KPF32" s="33"/>
      <c r="KPG32" s="33"/>
      <c r="KPH32" s="32"/>
      <c r="KPI32" s="34"/>
      <c r="KPJ32" s="35"/>
      <c r="KPK32" s="36"/>
      <c r="KPL32" s="35"/>
      <c r="KPM32" s="33"/>
      <c r="KPN32" s="33"/>
      <c r="KPO32" s="33"/>
      <c r="KPP32" s="33"/>
      <c r="KPQ32" s="33"/>
      <c r="KPR32" s="33"/>
      <c r="KPS32" s="32"/>
      <c r="KPT32" s="37"/>
      <c r="KPU32" s="33"/>
      <c r="KPV32" s="33"/>
      <c r="KPW32" s="15"/>
      <c r="KPX32" s="15"/>
      <c r="KPY32" s="32"/>
      <c r="KPZ32" s="32"/>
      <c r="KQA32" s="33"/>
      <c r="KQB32" s="33"/>
      <c r="KQC32" s="32"/>
      <c r="KQD32" s="34"/>
      <c r="KQE32" s="35"/>
      <c r="KQF32" s="36"/>
      <c r="KQG32" s="35"/>
      <c r="KQH32" s="33"/>
      <c r="KQI32" s="33"/>
      <c r="KQJ32" s="33"/>
      <c r="KQK32" s="33"/>
      <c r="KQL32" s="33"/>
      <c r="KQM32" s="33"/>
      <c r="KQN32" s="32"/>
      <c r="KQO32" s="37"/>
      <c r="KQP32" s="33"/>
      <c r="KQQ32" s="33"/>
      <c r="KQR32" s="15"/>
      <c r="KQS32" s="15"/>
      <c r="KQT32" s="32"/>
      <c r="KQU32" s="32"/>
      <c r="KQV32" s="33"/>
      <c r="KQW32" s="33"/>
      <c r="KQX32" s="32"/>
      <c r="KQY32" s="34"/>
      <c r="KQZ32" s="35"/>
      <c r="KRA32" s="36"/>
      <c r="KRB32" s="35"/>
      <c r="KRC32" s="33"/>
      <c r="KRD32" s="33"/>
      <c r="KRE32" s="33"/>
      <c r="KRF32" s="33"/>
      <c r="KRG32" s="33"/>
      <c r="KRH32" s="33"/>
      <c r="KRI32" s="32"/>
      <c r="KRJ32" s="37"/>
      <c r="KRK32" s="33"/>
      <c r="KRL32" s="33"/>
      <c r="KRM32" s="15"/>
      <c r="KRN32" s="15"/>
      <c r="KRO32" s="32"/>
      <c r="KRP32" s="32"/>
      <c r="KRQ32" s="33"/>
      <c r="KRR32" s="33"/>
      <c r="KRS32" s="32"/>
      <c r="KRT32" s="34"/>
      <c r="KRU32" s="35"/>
      <c r="KRV32" s="36"/>
      <c r="KRW32" s="35"/>
      <c r="KRX32" s="33"/>
      <c r="KRY32" s="33"/>
      <c r="KRZ32" s="33"/>
      <c r="KSA32" s="33"/>
      <c r="KSB32" s="33"/>
      <c r="KSC32" s="33"/>
      <c r="KSD32" s="32"/>
      <c r="KSE32" s="37"/>
      <c r="KSF32" s="33"/>
      <c r="KSG32" s="33"/>
      <c r="KSH32" s="15"/>
      <c r="KSI32" s="15"/>
      <c r="KSJ32" s="32"/>
      <c r="KSK32" s="32"/>
      <c r="KSL32" s="33"/>
      <c r="KSM32" s="33"/>
      <c r="KSN32" s="32"/>
      <c r="KSO32" s="34"/>
      <c r="KSP32" s="35"/>
      <c r="KSQ32" s="36"/>
      <c r="KSR32" s="35"/>
      <c r="KSS32" s="33"/>
      <c r="KST32" s="33"/>
      <c r="KSU32" s="33"/>
      <c r="KSV32" s="33"/>
      <c r="KSW32" s="33"/>
      <c r="KSX32" s="33"/>
      <c r="KSY32" s="32"/>
      <c r="KSZ32" s="37"/>
      <c r="KTA32" s="33"/>
      <c r="KTB32" s="33"/>
      <c r="KTC32" s="15"/>
      <c r="KTD32" s="15"/>
      <c r="KTE32" s="32"/>
      <c r="KTF32" s="32"/>
      <c r="KTG32" s="33"/>
      <c r="KTH32" s="33"/>
      <c r="KTI32" s="32"/>
      <c r="KTJ32" s="34"/>
      <c r="KTK32" s="35"/>
      <c r="KTL32" s="36"/>
      <c r="KTM32" s="35"/>
      <c r="KTN32" s="33"/>
      <c r="KTO32" s="33"/>
      <c r="KTP32" s="33"/>
      <c r="KTQ32" s="33"/>
      <c r="KTR32" s="33"/>
      <c r="KTS32" s="33"/>
      <c r="KTT32" s="32"/>
      <c r="KTU32" s="37"/>
      <c r="KTV32" s="33"/>
      <c r="KTW32" s="33"/>
      <c r="KTX32" s="15"/>
      <c r="KTY32" s="15"/>
      <c r="KTZ32" s="32"/>
      <c r="KUA32" s="32"/>
      <c r="KUB32" s="33"/>
      <c r="KUC32" s="33"/>
      <c r="KUD32" s="32"/>
      <c r="KUE32" s="34"/>
      <c r="KUF32" s="35"/>
      <c r="KUG32" s="36"/>
      <c r="KUH32" s="35"/>
      <c r="KUI32" s="33"/>
      <c r="KUJ32" s="33"/>
      <c r="KUK32" s="33"/>
      <c r="KUL32" s="33"/>
      <c r="KUM32" s="33"/>
      <c r="KUN32" s="33"/>
      <c r="KUO32" s="32"/>
      <c r="KUP32" s="37"/>
      <c r="KUQ32" s="33"/>
      <c r="KUR32" s="33"/>
      <c r="KUS32" s="15"/>
      <c r="KUT32" s="15"/>
      <c r="KUU32" s="32"/>
      <c r="KUV32" s="32"/>
      <c r="KUW32" s="33"/>
      <c r="KUX32" s="33"/>
      <c r="KUY32" s="32"/>
      <c r="KUZ32" s="34"/>
      <c r="KVA32" s="35"/>
      <c r="KVB32" s="36"/>
      <c r="KVC32" s="35"/>
      <c r="KVD32" s="33"/>
      <c r="KVE32" s="33"/>
      <c r="KVF32" s="33"/>
      <c r="KVG32" s="33"/>
      <c r="KVH32" s="33"/>
      <c r="KVI32" s="33"/>
      <c r="KVJ32" s="32"/>
      <c r="KVK32" s="37"/>
      <c r="KVL32" s="33"/>
      <c r="KVM32" s="33"/>
      <c r="KVN32" s="15"/>
      <c r="KVO32" s="15"/>
      <c r="KVP32" s="32"/>
      <c r="KVQ32" s="32"/>
      <c r="KVR32" s="33"/>
      <c r="KVS32" s="33"/>
      <c r="KVT32" s="32"/>
      <c r="KVU32" s="34"/>
      <c r="KVV32" s="35"/>
      <c r="KVW32" s="36"/>
      <c r="KVX32" s="35"/>
      <c r="KVY32" s="33"/>
      <c r="KVZ32" s="33"/>
      <c r="KWA32" s="33"/>
      <c r="KWB32" s="33"/>
      <c r="KWC32" s="33"/>
      <c r="KWD32" s="33"/>
      <c r="KWE32" s="32"/>
      <c r="KWF32" s="37"/>
      <c r="KWG32" s="33"/>
      <c r="KWH32" s="33"/>
      <c r="KWI32" s="15"/>
      <c r="KWJ32" s="15"/>
      <c r="KWK32" s="32"/>
      <c r="KWL32" s="32"/>
      <c r="KWM32" s="33"/>
      <c r="KWN32" s="33"/>
      <c r="KWO32" s="32"/>
      <c r="KWP32" s="34"/>
      <c r="KWQ32" s="35"/>
      <c r="KWR32" s="36"/>
      <c r="KWS32" s="35"/>
      <c r="KWT32" s="33"/>
      <c r="KWU32" s="33"/>
      <c r="KWV32" s="33"/>
      <c r="KWW32" s="33"/>
      <c r="KWX32" s="33"/>
      <c r="KWY32" s="33"/>
      <c r="KWZ32" s="32"/>
      <c r="KXA32" s="37"/>
      <c r="KXB32" s="33"/>
      <c r="KXC32" s="33"/>
      <c r="KXD32" s="15"/>
      <c r="KXE32" s="15"/>
      <c r="KXF32" s="32"/>
      <c r="KXG32" s="32"/>
      <c r="KXH32" s="33"/>
      <c r="KXI32" s="33"/>
      <c r="KXJ32" s="32"/>
      <c r="KXK32" s="34"/>
      <c r="KXL32" s="35"/>
      <c r="KXM32" s="36"/>
      <c r="KXN32" s="35"/>
      <c r="KXO32" s="33"/>
      <c r="KXP32" s="33"/>
      <c r="KXQ32" s="33"/>
      <c r="KXR32" s="33"/>
      <c r="KXS32" s="33"/>
      <c r="KXT32" s="33"/>
      <c r="KXU32" s="32"/>
      <c r="KXV32" s="37"/>
      <c r="KXW32" s="33"/>
      <c r="KXX32" s="33"/>
      <c r="KXY32" s="15"/>
      <c r="KXZ32" s="15"/>
      <c r="KYA32" s="32"/>
      <c r="KYB32" s="32"/>
      <c r="KYC32" s="33"/>
      <c r="KYD32" s="33"/>
      <c r="KYE32" s="32"/>
      <c r="KYF32" s="34"/>
      <c r="KYG32" s="35"/>
      <c r="KYH32" s="36"/>
      <c r="KYI32" s="35"/>
      <c r="KYJ32" s="33"/>
      <c r="KYK32" s="33"/>
      <c r="KYL32" s="33"/>
      <c r="KYM32" s="33"/>
      <c r="KYN32" s="33"/>
      <c r="KYO32" s="33"/>
      <c r="KYP32" s="32"/>
      <c r="KYQ32" s="37"/>
      <c r="KYR32" s="33"/>
      <c r="KYS32" s="33"/>
      <c r="KYT32" s="15"/>
      <c r="KYU32" s="15"/>
      <c r="KYV32" s="32"/>
      <c r="KYW32" s="32"/>
      <c r="KYX32" s="33"/>
      <c r="KYY32" s="33"/>
      <c r="KYZ32" s="32"/>
      <c r="KZA32" s="34"/>
      <c r="KZB32" s="35"/>
      <c r="KZC32" s="36"/>
      <c r="KZD32" s="35"/>
      <c r="KZE32" s="33"/>
      <c r="KZF32" s="33"/>
      <c r="KZG32" s="33"/>
      <c r="KZH32" s="33"/>
      <c r="KZI32" s="33"/>
      <c r="KZJ32" s="33"/>
      <c r="KZK32" s="32"/>
      <c r="KZL32" s="37"/>
      <c r="KZM32" s="33"/>
      <c r="KZN32" s="33"/>
      <c r="KZO32" s="15"/>
      <c r="KZP32" s="15"/>
      <c r="KZQ32" s="32"/>
      <c r="KZR32" s="32"/>
      <c r="KZS32" s="33"/>
      <c r="KZT32" s="33"/>
      <c r="KZU32" s="32"/>
      <c r="KZV32" s="34"/>
      <c r="KZW32" s="35"/>
      <c r="KZX32" s="36"/>
      <c r="KZY32" s="35"/>
      <c r="KZZ32" s="33"/>
      <c r="LAA32" s="33"/>
      <c r="LAB32" s="33"/>
      <c r="LAC32" s="33"/>
      <c r="LAD32" s="33"/>
      <c r="LAE32" s="33"/>
      <c r="LAF32" s="32"/>
      <c r="LAG32" s="37"/>
      <c r="LAH32" s="33"/>
      <c r="LAI32" s="33"/>
      <c r="LAJ32" s="15"/>
      <c r="LAK32" s="15"/>
      <c r="LAL32" s="32"/>
      <c r="LAM32" s="32"/>
      <c r="LAN32" s="33"/>
      <c r="LAO32" s="33"/>
      <c r="LAP32" s="32"/>
      <c r="LAQ32" s="34"/>
      <c r="LAR32" s="35"/>
      <c r="LAS32" s="36"/>
      <c r="LAT32" s="35"/>
      <c r="LAU32" s="33"/>
      <c r="LAV32" s="33"/>
      <c r="LAW32" s="33"/>
      <c r="LAX32" s="33"/>
      <c r="LAY32" s="33"/>
      <c r="LAZ32" s="33"/>
      <c r="LBA32" s="32"/>
      <c r="LBB32" s="37"/>
      <c r="LBC32" s="33"/>
      <c r="LBD32" s="33"/>
      <c r="LBE32" s="15"/>
      <c r="LBF32" s="15"/>
      <c r="LBG32" s="32"/>
      <c r="LBH32" s="32"/>
      <c r="LBI32" s="33"/>
      <c r="LBJ32" s="33"/>
      <c r="LBK32" s="32"/>
      <c r="LBL32" s="34"/>
      <c r="LBM32" s="35"/>
      <c r="LBN32" s="36"/>
      <c r="LBO32" s="35"/>
      <c r="LBP32" s="33"/>
      <c r="LBQ32" s="33"/>
      <c r="LBR32" s="33"/>
      <c r="LBS32" s="33"/>
      <c r="LBT32" s="33"/>
      <c r="LBU32" s="33"/>
      <c r="LBV32" s="32"/>
      <c r="LBW32" s="37"/>
      <c r="LBX32" s="33"/>
      <c r="LBY32" s="33"/>
      <c r="LBZ32" s="15"/>
      <c r="LCA32" s="15"/>
      <c r="LCB32" s="32"/>
      <c r="LCC32" s="32"/>
      <c r="LCD32" s="33"/>
      <c r="LCE32" s="33"/>
      <c r="LCF32" s="32"/>
      <c r="LCG32" s="34"/>
      <c r="LCH32" s="35"/>
      <c r="LCI32" s="36"/>
      <c r="LCJ32" s="35"/>
      <c r="LCK32" s="33"/>
      <c r="LCL32" s="33"/>
      <c r="LCM32" s="33"/>
      <c r="LCN32" s="33"/>
      <c r="LCO32" s="33"/>
      <c r="LCP32" s="33"/>
      <c r="LCQ32" s="32"/>
      <c r="LCR32" s="37"/>
      <c r="LCS32" s="33"/>
      <c r="LCT32" s="33"/>
      <c r="LCU32" s="15"/>
      <c r="LCV32" s="15"/>
      <c r="LCW32" s="32"/>
      <c r="LCX32" s="32"/>
      <c r="LCY32" s="33"/>
      <c r="LCZ32" s="33"/>
      <c r="LDA32" s="32"/>
      <c r="LDB32" s="34"/>
      <c r="LDC32" s="35"/>
      <c r="LDD32" s="36"/>
      <c r="LDE32" s="35"/>
      <c r="LDF32" s="33"/>
      <c r="LDG32" s="33"/>
      <c r="LDH32" s="33"/>
      <c r="LDI32" s="33"/>
      <c r="LDJ32" s="33"/>
      <c r="LDK32" s="33"/>
      <c r="LDL32" s="32"/>
      <c r="LDM32" s="37"/>
      <c r="LDN32" s="33"/>
      <c r="LDO32" s="33"/>
      <c r="LDP32" s="15"/>
      <c r="LDQ32" s="15"/>
      <c r="LDR32" s="32"/>
      <c r="LDS32" s="32"/>
      <c r="LDT32" s="33"/>
      <c r="LDU32" s="33"/>
      <c r="LDV32" s="32"/>
      <c r="LDW32" s="34"/>
      <c r="LDX32" s="35"/>
      <c r="LDY32" s="36"/>
      <c r="LDZ32" s="35"/>
      <c r="LEA32" s="33"/>
      <c r="LEB32" s="33"/>
      <c r="LEC32" s="33"/>
      <c r="LED32" s="33"/>
      <c r="LEE32" s="33"/>
      <c r="LEF32" s="33"/>
      <c r="LEG32" s="32"/>
      <c r="LEH32" s="37"/>
      <c r="LEI32" s="33"/>
      <c r="LEJ32" s="33"/>
      <c r="LEK32" s="15"/>
      <c r="LEL32" s="15"/>
      <c r="LEM32" s="32"/>
      <c r="LEN32" s="32"/>
      <c r="LEO32" s="33"/>
      <c r="LEP32" s="33"/>
      <c r="LEQ32" s="32"/>
      <c r="LER32" s="34"/>
      <c r="LES32" s="35"/>
      <c r="LET32" s="36"/>
      <c r="LEU32" s="35"/>
      <c r="LEV32" s="33"/>
      <c r="LEW32" s="33"/>
      <c r="LEX32" s="33"/>
      <c r="LEY32" s="33"/>
      <c r="LEZ32" s="33"/>
      <c r="LFA32" s="33"/>
      <c r="LFB32" s="32"/>
      <c r="LFC32" s="37"/>
      <c r="LFD32" s="33"/>
      <c r="LFE32" s="33"/>
      <c r="LFF32" s="15"/>
      <c r="LFG32" s="15"/>
      <c r="LFH32" s="32"/>
      <c r="LFI32" s="32"/>
      <c r="LFJ32" s="33"/>
      <c r="LFK32" s="33"/>
      <c r="LFL32" s="32"/>
      <c r="LFM32" s="34"/>
      <c r="LFN32" s="35"/>
      <c r="LFO32" s="36"/>
      <c r="LFP32" s="35"/>
      <c r="LFQ32" s="33"/>
      <c r="LFR32" s="33"/>
      <c r="LFS32" s="33"/>
      <c r="LFT32" s="33"/>
      <c r="LFU32" s="33"/>
      <c r="LFV32" s="33"/>
      <c r="LFW32" s="32"/>
      <c r="LFX32" s="37"/>
      <c r="LFY32" s="33"/>
      <c r="LFZ32" s="33"/>
      <c r="LGA32" s="15"/>
      <c r="LGB32" s="15"/>
      <c r="LGC32" s="32"/>
      <c r="LGD32" s="32"/>
      <c r="LGE32" s="33"/>
      <c r="LGF32" s="33"/>
      <c r="LGG32" s="32"/>
      <c r="LGH32" s="34"/>
      <c r="LGI32" s="35"/>
      <c r="LGJ32" s="36"/>
      <c r="LGK32" s="35"/>
      <c r="LGL32" s="33"/>
      <c r="LGM32" s="33"/>
      <c r="LGN32" s="33"/>
      <c r="LGO32" s="33"/>
      <c r="LGP32" s="33"/>
      <c r="LGQ32" s="33"/>
      <c r="LGR32" s="32"/>
      <c r="LGS32" s="37"/>
      <c r="LGT32" s="33"/>
      <c r="LGU32" s="33"/>
      <c r="LGV32" s="15"/>
      <c r="LGW32" s="15"/>
      <c r="LGX32" s="32"/>
      <c r="LGY32" s="32"/>
      <c r="LGZ32" s="33"/>
      <c r="LHA32" s="33"/>
      <c r="LHB32" s="32"/>
      <c r="LHC32" s="34"/>
      <c r="LHD32" s="35"/>
      <c r="LHE32" s="36"/>
      <c r="LHF32" s="35"/>
      <c r="LHG32" s="33"/>
      <c r="LHH32" s="33"/>
      <c r="LHI32" s="33"/>
      <c r="LHJ32" s="33"/>
      <c r="LHK32" s="33"/>
      <c r="LHL32" s="33"/>
      <c r="LHM32" s="32"/>
      <c r="LHN32" s="37"/>
      <c r="LHO32" s="33"/>
      <c r="LHP32" s="33"/>
      <c r="LHQ32" s="15"/>
      <c r="LHR32" s="15"/>
      <c r="LHS32" s="32"/>
      <c r="LHT32" s="32"/>
      <c r="LHU32" s="33"/>
      <c r="LHV32" s="33"/>
      <c r="LHW32" s="32"/>
      <c r="LHX32" s="34"/>
      <c r="LHY32" s="35"/>
      <c r="LHZ32" s="36"/>
      <c r="LIA32" s="35"/>
      <c r="LIB32" s="33"/>
      <c r="LIC32" s="33"/>
      <c r="LID32" s="33"/>
      <c r="LIE32" s="33"/>
      <c r="LIF32" s="33"/>
      <c r="LIG32" s="33"/>
      <c r="LIH32" s="32"/>
      <c r="LII32" s="37"/>
      <c r="LIJ32" s="33"/>
      <c r="LIK32" s="33"/>
      <c r="LIL32" s="15"/>
      <c r="LIM32" s="15"/>
      <c r="LIN32" s="32"/>
      <c r="LIO32" s="32"/>
      <c r="LIP32" s="33"/>
      <c r="LIQ32" s="33"/>
      <c r="LIR32" s="32"/>
      <c r="LIS32" s="34"/>
      <c r="LIT32" s="35"/>
      <c r="LIU32" s="36"/>
      <c r="LIV32" s="35"/>
      <c r="LIW32" s="33"/>
      <c r="LIX32" s="33"/>
      <c r="LIY32" s="33"/>
      <c r="LIZ32" s="33"/>
      <c r="LJA32" s="33"/>
      <c r="LJB32" s="33"/>
      <c r="LJC32" s="32"/>
      <c r="LJD32" s="37"/>
      <c r="LJE32" s="33"/>
      <c r="LJF32" s="33"/>
      <c r="LJG32" s="15"/>
      <c r="LJH32" s="15"/>
      <c r="LJI32" s="32"/>
      <c r="LJJ32" s="32"/>
      <c r="LJK32" s="33"/>
      <c r="LJL32" s="33"/>
      <c r="LJM32" s="32"/>
      <c r="LJN32" s="34"/>
      <c r="LJO32" s="35"/>
      <c r="LJP32" s="36"/>
      <c r="LJQ32" s="35"/>
      <c r="LJR32" s="33"/>
      <c r="LJS32" s="33"/>
      <c r="LJT32" s="33"/>
      <c r="LJU32" s="33"/>
      <c r="LJV32" s="33"/>
      <c r="LJW32" s="33"/>
      <c r="LJX32" s="32"/>
      <c r="LJY32" s="37"/>
      <c r="LJZ32" s="33"/>
      <c r="LKA32" s="33"/>
      <c r="LKB32" s="15"/>
      <c r="LKC32" s="15"/>
      <c r="LKD32" s="32"/>
      <c r="LKE32" s="32"/>
      <c r="LKF32" s="33"/>
      <c r="LKG32" s="33"/>
      <c r="LKH32" s="32"/>
      <c r="LKI32" s="34"/>
      <c r="LKJ32" s="35"/>
      <c r="LKK32" s="36"/>
      <c r="LKL32" s="35"/>
      <c r="LKM32" s="33"/>
      <c r="LKN32" s="33"/>
      <c r="LKO32" s="33"/>
      <c r="LKP32" s="33"/>
      <c r="LKQ32" s="33"/>
      <c r="LKR32" s="33"/>
      <c r="LKS32" s="32"/>
      <c r="LKT32" s="37"/>
      <c r="LKU32" s="33"/>
      <c r="LKV32" s="33"/>
      <c r="LKW32" s="15"/>
      <c r="LKX32" s="15"/>
      <c r="LKY32" s="32"/>
      <c r="LKZ32" s="32"/>
      <c r="LLA32" s="33"/>
      <c r="LLB32" s="33"/>
      <c r="LLC32" s="32"/>
      <c r="LLD32" s="34"/>
      <c r="LLE32" s="35"/>
      <c r="LLF32" s="36"/>
      <c r="LLG32" s="35"/>
      <c r="LLH32" s="33"/>
      <c r="LLI32" s="33"/>
      <c r="LLJ32" s="33"/>
      <c r="LLK32" s="33"/>
      <c r="LLL32" s="33"/>
      <c r="LLM32" s="33"/>
      <c r="LLN32" s="32"/>
      <c r="LLO32" s="37"/>
      <c r="LLP32" s="33"/>
      <c r="LLQ32" s="33"/>
      <c r="LLR32" s="15"/>
      <c r="LLS32" s="15"/>
      <c r="LLT32" s="32"/>
      <c r="LLU32" s="32"/>
      <c r="LLV32" s="33"/>
      <c r="LLW32" s="33"/>
      <c r="LLX32" s="32"/>
      <c r="LLY32" s="34"/>
      <c r="LLZ32" s="35"/>
      <c r="LMA32" s="36"/>
      <c r="LMB32" s="35"/>
      <c r="LMC32" s="33"/>
      <c r="LMD32" s="33"/>
      <c r="LME32" s="33"/>
      <c r="LMF32" s="33"/>
      <c r="LMG32" s="33"/>
      <c r="LMH32" s="33"/>
      <c r="LMI32" s="32"/>
      <c r="LMJ32" s="37"/>
      <c r="LMK32" s="33"/>
      <c r="LML32" s="33"/>
      <c r="LMM32" s="15"/>
      <c r="LMN32" s="15"/>
      <c r="LMO32" s="32"/>
      <c r="LMP32" s="32"/>
      <c r="LMQ32" s="33"/>
      <c r="LMR32" s="33"/>
      <c r="LMS32" s="32"/>
      <c r="LMT32" s="34"/>
      <c r="LMU32" s="35"/>
      <c r="LMV32" s="36"/>
      <c r="LMW32" s="35"/>
      <c r="LMX32" s="33"/>
      <c r="LMY32" s="33"/>
      <c r="LMZ32" s="33"/>
      <c r="LNA32" s="33"/>
      <c r="LNB32" s="33"/>
      <c r="LNC32" s="33"/>
      <c r="LND32" s="32"/>
      <c r="LNE32" s="37"/>
      <c r="LNF32" s="33"/>
      <c r="LNG32" s="33"/>
      <c r="LNH32" s="15"/>
      <c r="LNI32" s="15"/>
      <c r="LNJ32" s="32"/>
      <c r="LNK32" s="32"/>
      <c r="LNL32" s="33"/>
      <c r="LNM32" s="33"/>
      <c r="LNN32" s="32"/>
      <c r="LNO32" s="34"/>
      <c r="LNP32" s="35"/>
      <c r="LNQ32" s="36"/>
      <c r="LNR32" s="35"/>
      <c r="LNS32" s="33"/>
      <c r="LNT32" s="33"/>
      <c r="LNU32" s="33"/>
      <c r="LNV32" s="33"/>
      <c r="LNW32" s="33"/>
      <c r="LNX32" s="33"/>
      <c r="LNY32" s="32"/>
      <c r="LNZ32" s="37"/>
      <c r="LOA32" s="33"/>
      <c r="LOB32" s="33"/>
      <c r="LOC32" s="15"/>
      <c r="LOD32" s="15"/>
      <c r="LOE32" s="32"/>
      <c r="LOF32" s="32"/>
      <c r="LOG32" s="33"/>
      <c r="LOH32" s="33"/>
      <c r="LOI32" s="32"/>
      <c r="LOJ32" s="34"/>
      <c r="LOK32" s="35"/>
      <c r="LOL32" s="36"/>
      <c r="LOM32" s="35"/>
      <c r="LON32" s="33"/>
      <c r="LOO32" s="33"/>
      <c r="LOP32" s="33"/>
      <c r="LOQ32" s="33"/>
      <c r="LOR32" s="33"/>
      <c r="LOS32" s="33"/>
      <c r="LOT32" s="32"/>
      <c r="LOU32" s="37"/>
      <c r="LOV32" s="33"/>
      <c r="LOW32" s="33"/>
      <c r="LOX32" s="15"/>
      <c r="LOY32" s="15"/>
      <c r="LOZ32" s="32"/>
      <c r="LPA32" s="32"/>
      <c r="LPB32" s="33"/>
      <c r="LPC32" s="33"/>
      <c r="LPD32" s="32"/>
      <c r="LPE32" s="34"/>
      <c r="LPF32" s="35"/>
      <c r="LPG32" s="36"/>
      <c r="LPH32" s="35"/>
      <c r="LPI32" s="33"/>
      <c r="LPJ32" s="33"/>
      <c r="LPK32" s="33"/>
      <c r="LPL32" s="33"/>
      <c r="LPM32" s="33"/>
      <c r="LPN32" s="33"/>
      <c r="LPO32" s="32"/>
      <c r="LPP32" s="37"/>
      <c r="LPQ32" s="33"/>
      <c r="LPR32" s="33"/>
      <c r="LPS32" s="15"/>
      <c r="LPT32" s="15"/>
      <c r="LPU32" s="32"/>
      <c r="LPV32" s="32"/>
      <c r="LPW32" s="33"/>
      <c r="LPX32" s="33"/>
      <c r="LPY32" s="32"/>
      <c r="LPZ32" s="34"/>
      <c r="LQA32" s="35"/>
      <c r="LQB32" s="36"/>
      <c r="LQC32" s="35"/>
      <c r="LQD32" s="33"/>
      <c r="LQE32" s="33"/>
      <c r="LQF32" s="33"/>
      <c r="LQG32" s="33"/>
      <c r="LQH32" s="33"/>
      <c r="LQI32" s="33"/>
      <c r="LQJ32" s="32"/>
      <c r="LQK32" s="37"/>
      <c r="LQL32" s="33"/>
      <c r="LQM32" s="33"/>
      <c r="LQN32" s="15"/>
      <c r="LQO32" s="15"/>
      <c r="LQP32" s="32"/>
      <c r="LQQ32" s="32"/>
      <c r="LQR32" s="33"/>
      <c r="LQS32" s="33"/>
      <c r="LQT32" s="32"/>
      <c r="LQU32" s="34"/>
      <c r="LQV32" s="35"/>
      <c r="LQW32" s="36"/>
      <c r="LQX32" s="35"/>
      <c r="LQY32" s="33"/>
      <c r="LQZ32" s="33"/>
      <c r="LRA32" s="33"/>
      <c r="LRB32" s="33"/>
      <c r="LRC32" s="33"/>
      <c r="LRD32" s="33"/>
      <c r="LRE32" s="32"/>
      <c r="LRF32" s="37"/>
      <c r="LRG32" s="33"/>
      <c r="LRH32" s="33"/>
      <c r="LRI32" s="15"/>
      <c r="LRJ32" s="15"/>
      <c r="LRK32" s="32"/>
      <c r="LRL32" s="32"/>
      <c r="LRM32" s="33"/>
      <c r="LRN32" s="33"/>
      <c r="LRO32" s="32"/>
      <c r="LRP32" s="34"/>
      <c r="LRQ32" s="35"/>
      <c r="LRR32" s="36"/>
      <c r="LRS32" s="35"/>
      <c r="LRT32" s="33"/>
      <c r="LRU32" s="33"/>
      <c r="LRV32" s="33"/>
      <c r="LRW32" s="33"/>
      <c r="LRX32" s="33"/>
      <c r="LRY32" s="33"/>
      <c r="LRZ32" s="32"/>
      <c r="LSA32" s="37"/>
      <c r="LSB32" s="33"/>
      <c r="LSC32" s="33"/>
      <c r="LSD32" s="15"/>
      <c r="LSE32" s="15"/>
      <c r="LSF32" s="32"/>
      <c r="LSG32" s="32"/>
      <c r="LSH32" s="33"/>
      <c r="LSI32" s="33"/>
      <c r="LSJ32" s="32"/>
      <c r="LSK32" s="34"/>
      <c r="LSL32" s="35"/>
      <c r="LSM32" s="36"/>
      <c r="LSN32" s="35"/>
      <c r="LSO32" s="33"/>
      <c r="LSP32" s="33"/>
      <c r="LSQ32" s="33"/>
      <c r="LSR32" s="33"/>
      <c r="LSS32" s="33"/>
      <c r="LST32" s="33"/>
      <c r="LSU32" s="32"/>
      <c r="LSV32" s="37"/>
      <c r="LSW32" s="33"/>
      <c r="LSX32" s="33"/>
      <c r="LSY32" s="15"/>
      <c r="LSZ32" s="15"/>
      <c r="LTA32" s="32"/>
      <c r="LTB32" s="32"/>
      <c r="LTC32" s="33"/>
      <c r="LTD32" s="33"/>
      <c r="LTE32" s="32"/>
      <c r="LTF32" s="34"/>
      <c r="LTG32" s="35"/>
      <c r="LTH32" s="36"/>
      <c r="LTI32" s="35"/>
      <c r="LTJ32" s="33"/>
      <c r="LTK32" s="33"/>
      <c r="LTL32" s="33"/>
      <c r="LTM32" s="33"/>
      <c r="LTN32" s="33"/>
      <c r="LTO32" s="33"/>
      <c r="LTP32" s="32"/>
      <c r="LTQ32" s="37"/>
      <c r="LTR32" s="33"/>
      <c r="LTS32" s="33"/>
      <c r="LTT32" s="15"/>
      <c r="LTU32" s="15"/>
      <c r="LTV32" s="32"/>
      <c r="LTW32" s="32"/>
      <c r="LTX32" s="33"/>
      <c r="LTY32" s="33"/>
      <c r="LTZ32" s="32"/>
      <c r="LUA32" s="34"/>
      <c r="LUB32" s="35"/>
      <c r="LUC32" s="36"/>
      <c r="LUD32" s="35"/>
      <c r="LUE32" s="33"/>
      <c r="LUF32" s="33"/>
      <c r="LUG32" s="33"/>
      <c r="LUH32" s="33"/>
      <c r="LUI32" s="33"/>
      <c r="LUJ32" s="33"/>
      <c r="LUK32" s="32"/>
      <c r="LUL32" s="37"/>
      <c r="LUM32" s="33"/>
      <c r="LUN32" s="33"/>
      <c r="LUO32" s="15"/>
      <c r="LUP32" s="15"/>
      <c r="LUQ32" s="32"/>
      <c r="LUR32" s="32"/>
      <c r="LUS32" s="33"/>
      <c r="LUT32" s="33"/>
      <c r="LUU32" s="32"/>
      <c r="LUV32" s="34"/>
      <c r="LUW32" s="35"/>
      <c r="LUX32" s="36"/>
      <c r="LUY32" s="35"/>
      <c r="LUZ32" s="33"/>
      <c r="LVA32" s="33"/>
      <c r="LVB32" s="33"/>
      <c r="LVC32" s="33"/>
      <c r="LVD32" s="33"/>
      <c r="LVE32" s="33"/>
      <c r="LVF32" s="32"/>
      <c r="LVG32" s="37"/>
      <c r="LVH32" s="33"/>
      <c r="LVI32" s="33"/>
      <c r="LVJ32" s="15"/>
      <c r="LVK32" s="15"/>
      <c r="LVL32" s="32"/>
      <c r="LVM32" s="32"/>
      <c r="LVN32" s="33"/>
      <c r="LVO32" s="33"/>
      <c r="LVP32" s="32"/>
      <c r="LVQ32" s="34"/>
      <c r="LVR32" s="35"/>
      <c r="LVS32" s="36"/>
      <c r="LVT32" s="35"/>
      <c r="LVU32" s="33"/>
      <c r="LVV32" s="33"/>
      <c r="LVW32" s="33"/>
      <c r="LVX32" s="33"/>
      <c r="LVY32" s="33"/>
      <c r="LVZ32" s="33"/>
      <c r="LWA32" s="32"/>
      <c r="LWB32" s="37"/>
      <c r="LWC32" s="33"/>
      <c r="LWD32" s="33"/>
      <c r="LWE32" s="15"/>
      <c r="LWF32" s="15"/>
      <c r="LWG32" s="32"/>
      <c r="LWH32" s="32"/>
      <c r="LWI32" s="33"/>
      <c r="LWJ32" s="33"/>
      <c r="LWK32" s="32"/>
      <c r="LWL32" s="34"/>
      <c r="LWM32" s="35"/>
      <c r="LWN32" s="36"/>
      <c r="LWO32" s="35"/>
      <c r="LWP32" s="33"/>
      <c r="LWQ32" s="33"/>
      <c r="LWR32" s="33"/>
      <c r="LWS32" s="33"/>
      <c r="LWT32" s="33"/>
      <c r="LWU32" s="33"/>
      <c r="LWV32" s="32"/>
      <c r="LWW32" s="37"/>
      <c r="LWX32" s="33"/>
      <c r="LWY32" s="33"/>
      <c r="LWZ32" s="15"/>
      <c r="LXA32" s="15"/>
      <c r="LXB32" s="32"/>
      <c r="LXC32" s="32"/>
      <c r="LXD32" s="33"/>
      <c r="LXE32" s="33"/>
      <c r="LXF32" s="32"/>
      <c r="LXG32" s="34"/>
      <c r="LXH32" s="35"/>
      <c r="LXI32" s="36"/>
      <c r="LXJ32" s="35"/>
      <c r="LXK32" s="33"/>
      <c r="LXL32" s="33"/>
      <c r="LXM32" s="33"/>
      <c r="LXN32" s="33"/>
      <c r="LXO32" s="33"/>
      <c r="LXP32" s="33"/>
      <c r="LXQ32" s="32"/>
      <c r="LXR32" s="37"/>
      <c r="LXS32" s="33"/>
      <c r="LXT32" s="33"/>
      <c r="LXU32" s="15"/>
      <c r="LXV32" s="15"/>
      <c r="LXW32" s="32"/>
      <c r="LXX32" s="32"/>
      <c r="LXY32" s="33"/>
      <c r="LXZ32" s="33"/>
      <c r="LYA32" s="32"/>
      <c r="LYB32" s="34"/>
      <c r="LYC32" s="35"/>
      <c r="LYD32" s="36"/>
      <c r="LYE32" s="35"/>
      <c r="LYF32" s="33"/>
      <c r="LYG32" s="33"/>
      <c r="LYH32" s="33"/>
      <c r="LYI32" s="33"/>
      <c r="LYJ32" s="33"/>
      <c r="LYK32" s="33"/>
      <c r="LYL32" s="32"/>
      <c r="LYM32" s="37"/>
      <c r="LYN32" s="33"/>
      <c r="LYO32" s="33"/>
      <c r="LYP32" s="15"/>
      <c r="LYQ32" s="15"/>
      <c r="LYR32" s="32"/>
      <c r="LYS32" s="32"/>
      <c r="LYT32" s="33"/>
      <c r="LYU32" s="33"/>
      <c r="LYV32" s="32"/>
      <c r="LYW32" s="34"/>
      <c r="LYX32" s="35"/>
      <c r="LYY32" s="36"/>
      <c r="LYZ32" s="35"/>
      <c r="LZA32" s="33"/>
      <c r="LZB32" s="33"/>
      <c r="LZC32" s="33"/>
      <c r="LZD32" s="33"/>
      <c r="LZE32" s="33"/>
      <c r="LZF32" s="33"/>
      <c r="LZG32" s="32"/>
      <c r="LZH32" s="37"/>
      <c r="LZI32" s="33"/>
      <c r="LZJ32" s="33"/>
      <c r="LZK32" s="15"/>
      <c r="LZL32" s="15"/>
      <c r="LZM32" s="32"/>
      <c r="LZN32" s="32"/>
      <c r="LZO32" s="33"/>
      <c r="LZP32" s="33"/>
      <c r="LZQ32" s="32"/>
      <c r="LZR32" s="34"/>
      <c r="LZS32" s="35"/>
      <c r="LZT32" s="36"/>
      <c r="LZU32" s="35"/>
      <c r="LZV32" s="33"/>
      <c r="LZW32" s="33"/>
      <c r="LZX32" s="33"/>
      <c r="LZY32" s="33"/>
      <c r="LZZ32" s="33"/>
      <c r="MAA32" s="33"/>
      <c r="MAB32" s="32"/>
      <c r="MAC32" s="37"/>
      <c r="MAD32" s="33"/>
      <c r="MAE32" s="33"/>
      <c r="MAF32" s="15"/>
      <c r="MAG32" s="15"/>
      <c r="MAH32" s="32"/>
      <c r="MAI32" s="32"/>
      <c r="MAJ32" s="33"/>
      <c r="MAK32" s="33"/>
      <c r="MAL32" s="32"/>
      <c r="MAM32" s="34"/>
      <c r="MAN32" s="35"/>
      <c r="MAO32" s="36"/>
      <c r="MAP32" s="35"/>
      <c r="MAQ32" s="33"/>
      <c r="MAR32" s="33"/>
      <c r="MAS32" s="33"/>
      <c r="MAT32" s="33"/>
      <c r="MAU32" s="33"/>
      <c r="MAV32" s="33"/>
      <c r="MAW32" s="32"/>
      <c r="MAX32" s="37"/>
      <c r="MAY32" s="33"/>
      <c r="MAZ32" s="33"/>
      <c r="MBA32" s="15"/>
      <c r="MBB32" s="15"/>
      <c r="MBC32" s="32"/>
      <c r="MBD32" s="32"/>
      <c r="MBE32" s="33"/>
      <c r="MBF32" s="33"/>
      <c r="MBG32" s="32"/>
      <c r="MBH32" s="34"/>
      <c r="MBI32" s="35"/>
      <c r="MBJ32" s="36"/>
      <c r="MBK32" s="35"/>
      <c r="MBL32" s="33"/>
      <c r="MBM32" s="33"/>
      <c r="MBN32" s="33"/>
      <c r="MBO32" s="33"/>
      <c r="MBP32" s="33"/>
      <c r="MBQ32" s="33"/>
      <c r="MBR32" s="32"/>
      <c r="MBS32" s="37"/>
      <c r="MBT32" s="33"/>
      <c r="MBU32" s="33"/>
      <c r="MBV32" s="15"/>
      <c r="MBW32" s="15"/>
      <c r="MBX32" s="32"/>
      <c r="MBY32" s="32"/>
      <c r="MBZ32" s="33"/>
      <c r="MCA32" s="33"/>
      <c r="MCB32" s="32"/>
      <c r="MCC32" s="34"/>
      <c r="MCD32" s="35"/>
      <c r="MCE32" s="36"/>
      <c r="MCF32" s="35"/>
      <c r="MCG32" s="33"/>
      <c r="MCH32" s="33"/>
      <c r="MCI32" s="33"/>
      <c r="MCJ32" s="33"/>
      <c r="MCK32" s="33"/>
      <c r="MCL32" s="33"/>
      <c r="MCM32" s="32"/>
      <c r="MCN32" s="37"/>
      <c r="MCO32" s="33"/>
      <c r="MCP32" s="33"/>
      <c r="MCQ32" s="15"/>
      <c r="MCR32" s="15"/>
      <c r="MCS32" s="32"/>
      <c r="MCT32" s="32"/>
      <c r="MCU32" s="33"/>
      <c r="MCV32" s="33"/>
      <c r="MCW32" s="32"/>
      <c r="MCX32" s="34"/>
      <c r="MCY32" s="35"/>
      <c r="MCZ32" s="36"/>
      <c r="MDA32" s="35"/>
      <c r="MDB32" s="33"/>
      <c r="MDC32" s="33"/>
      <c r="MDD32" s="33"/>
      <c r="MDE32" s="33"/>
      <c r="MDF32" s="33"/>
      <c r="MDG32" s="33"/>
      <c r="MDH32" s="32"/>
      <c r="MDI32" s="37"/>
      <c r="MDJ32" s="33"/>
      <c r="MDK32" s="33"/>
      <c r="MDL32" s="15"/>
      <c r="MDM32" s="15"/>
      <c r="MDN32" s="32"/>
      <c r="MDO32" s="32"/>
      <c r="MDP32" s="33"/>
      <c r="MDQ32" s="33"/>
      <c r="MDR32" s="32"/>
      <c r="MDS32" s="34"/>
      <c r="MDT32" s="35"/>
      <c r="MDU32" s="36"/>
      <c r="MDV32" s="35"/>
      <c r="MDW32" s="33"/>
      <c r="MDX32" s="33"/>
      <c r="MDY32" s="33"/>
      <c r="MDZ32" s="33"/>
      <c r="MEA32" s="33"/>
      <c r="MEB32" s="33"/>
      <c r="MEC32" s="32"/>
      <c r="MED32" s="37"/>
      <c r="MEE32" s="33"/>
      <c r="MEF32" s="33"/>
      <c r="MEG32" s="15"/>
      <c r="MEH32" s="15"/>
      <c r="MEI32" s="32"/>
      <c r="MEJ32" s="32"/>
      <c r="MEK32" s="33"/>
      <c r="MEL32" s="33"/>
      <c r="MEM32" s="32"/>
      <c r="MEN32" s="34"/>
      <c r="MEO32" s="35"/>
      <c r="MEP32" s="36"/>
      <c r="MEQ32" s="35"/>
      <c r="MER32" s="33"/>
      <c r="MES32" s="33"/>
      <c r="MET32" s="33"/>
      <c r="MEU32" s="33"/>
      <c r="MEV32" s="33"/>
      <c r="MEW32" s="33"/>
      <c r="MEX32" s="32"/>
      <c r="MEY32" s="37"/>
      <c r="MEZ32" s="33"/>
      <c r="MFA32" s="33"/>
      <c r="MFB32" s="15"/>
      <c r="MFC32" s="15"/>
      <c r="MFD32" s="32"/>
      <c r="MFE32" s="32"/>
      <c r="MFF32" s="33"/>
      <c r="MFG32" s="33"/>
      <c r="MFH32" s="32"/>
      <c r="MFI32" s="34"/>
      <c r="MFJ32" s="35"/>
      <c r="MFK32" s="36"/>
      <c r="MFL32" s="35"/>
      <c r="MFM32" s="33"/>
      <c r="MFN32" s="33"/>
      <c r="MFO32" s="33"/>
      <c r="MFP32" s="33"/>
      <c r="MFQ32" s="33"/>
      <c r="MFR32" s="33"/>
      <c r="MFS32" s="32"/>
      <c r="MFT32" s="37"/>
      <c r="MFU32" s="33"/>
      <c r="MFV32" s="33"/>
      <c r="MFW32" s="15"/>
      <c r="MFX32" s="15"/>
      <c r="MFY32" s="32"/>
      <c r="MFZ32" s="32"/>
      <c r="MGA32" s="33"/>
      <c r="MGB32" s="33"/>
      <c r="MGC32" s="32"/>
      <c r="MGD32" s="34"/>
      <c r="MGE32" s="35"/>
      <c r="MGF32" s="36"/>
      <c r="MGG32" s="35"/>
      <c r="MGH32" s="33"/>
      <c r="MGI32" s="33"/>
      <c r="MGJ32" s="33"/>
      <c r="MGK32" s="33"/>
      <c r="MGL32" s="33"/>
      <c r="MGM32" s="33"/>
      <c r="MGN32" s="32"/>
      <c r="MGO32" s="37"/>
      <c r="MGP32" s="33"/>
      <c r="MGQ32" s="33"/>
      <c r="MGR32" s="15"/>
      <c r="MGS32" s="15"/>
      <c r="MGT32" s="32"/>
      <c r="MGU32" s="32"/>
      <c r="MGV32" s="33"/>
      <c r="MGW32" s="33"/>
      <c r="MGX32" s="32"/>
      <c r="MGY32" s="34"/>
      <c r="MGZ32" s="35"/>
      <c r="MHA32" s="36"/>
      <c r="MHB32" s="35"/>
      <c r="MHC32" s="33"/>
      <c r="MHD32" s="33"/>
      <c r="MHE32" s="33"/>
      <c r="MHF32" s="33"/>
      <c r="MHG32" s="33"/>
      <c r="MHH32" s="33"/>
      <c r="MHI32" s="32"/>
      <c r="MHJ32" s="37"/>
      <c r="MHK32" s="33"/>
      <c r="MHL32" s="33"/>
      <c r="MHM32" s="15"/>
      <c r="MHN32" s="15"/>
      <c r="MHO32" s="32"/>
      <c r="MHP32" s="32"/>
      <c r="MHQ32" s="33"/>
      <c r="MHR32" s="33"/>
      <c r="MHS32" s="32"/>
      <c r="MHT32" s="34"/>
      <c r="MHU32" s="35"/>
      <c r="MHV32" s="36"/>
      <c r="MHW32" s="35"/>
      <c r="MHX32" s="33"/>
      <c r="MHY32" s="33"/>
      <c r="MHZ32" s="33"/>
      <c r="MIA32" s="33"/>
      <c r="MIB32" s="33"/>
      <c r="MIC32" s="33"/>
      <c r="MID32" s="32"/>
      <c r="MIE32" s="37"/>
      <c r="MIF32" s="33"/>
      <c r="MIG32" s="33"/>
      <c r="MIH32" s="15"/>
      <c r="MII32" s="15"/>
      <c r="MIJ32" s="32"/>
      <c r="MIK32" s="32"/>
      <c r="MIL32" s="33"/>
      <c r="MIM32" s="33"/>
      <c r="MIN32" s="32"/>
      <c r="MIO32" s="34"/>
      <c r="MIP32" s="35"/>
      <c r="MIQ32" s="36"/>
      <c r="MIR32" s="35"/>
      <c r="MIS32" s="33"/>
      <c r="MIT32" s="33"/>
      <c r="MIU32" s="33"/>
      <c r="MIV32" s="33"/>
      <c r="MIW32" s="33"/>
      <c r="MIX32" s="33"/>
      <c r="MIY32" s="32"/>
      <c r="MIZ32" s="37"/>
      <c r="MJA32" s="33"/>
      <c r="MJB32" s="33"/>
      <c r="MJC32" s="15"/>
      <c r="MJD32" s="15"/>
      <c r="MJE32" s="32"/>
      <c r="MJF32" s="32"/>
      <c r="MJG32" s="33"/>
      <c r="MJH32" s="33"/>
      <c r="MJI32" s="32"/>
      <c r="MJJ32" s="34"/>
      <c r="MJK32" s="35"/>
      <c r="MJL32" s="36"/>
      <c r="MJM32" s="35"/>
      <c r="MJN32" s="33"/>
      <c r="MJO32" s="33"/>
      <c r="MJP32" s="33"/>
      <c r="MJQ32" s="33"/>
      <c r="MJR32" s="33"/>
      <c r="MJS32" s="33"/>
      <c r="MJT32" s="32"/>
      <c r="MJU32" s="37"/>
      <c r="MJV32" s="33"/>
      <c r="MJW32" s="33"/>
      <c r="MJX32" s="15"/>
      <c r="MJY32" s="15"/>
      <c r="MJZ32" s="32"/>
      <c r="MKA32" s="32"/>
      <c r="MKB32" s="33"/>
      <c r="MKC32" s="33"/>
      <c r="MKD32" s="32"/>
      <c r="MKE32" s="34"/>
      <c r="MKF32" s="35"/>
      <c r="MKG32" s="36"/>
      <c r="MKH32" s="35"/>
      <c r="MKI32" s="33"/>
      <c r="MKJ32" s="33"/>
      <c r="MKK32" s="33"/>
      <c r="MKL32" s="33"/>
      <c r="MKM32" s="33"/>
      <c r="MKN32" s="33"/>
      <c r="MKO32" s="32"/>
      <c r="MKP32" s="37"/>
      <c r="MKQ32" s="33"/>
      <c r="MKR32" s="33"/>
      <c r="MKS32" s="15"/>
      <c r="MKT32" s="15"/>
      <c r="MKU32" s="32"/>
      <c r="MKV32" s="32"/>
      <c r="MKW32" s="33"/>
      <c r="MKX32" s="33"/>
      <c r="MKY32" s="32"/>
      <c r="MKZ32" s="34"/>
      <c r="MLA32" s="35"/>
      <c r="MLB32" s="36"/>
      <c r="MLC32" s="35"/>
      <c r="MLD32" s="33"/>
      <c r="MLE32" s="33"/>
      <c r="MLF32" s="33"/>
      <c r="MLG32" s="33"/>
      <c r="MLH32" s="33"/>
      <c r="MLI32" s="33"/>
      <c r="MLJ32" s="32"/>
      <c r="MLK32" s="37"/>
      <c r="MLL32" s="33"/>
      <c r="MLM32" s="33"/>
      <c r="MLN32" s="15"/>
      <c r="MLO32" s="15"/>
      <c r="MLP32" s="32"/>
      <c r="MLQ32" s="32"/>
      <c r="MLR32" s="33"/>
      <c r="MLS32" s="33"/>
      <c r="MLT32" s="32"/>
      <c r="MLU32" s="34"/>
      <c r="MLV32" s="35"/>
      <c r="MLW32" s="36"/>
      <c r="MLX32" s="35"/>
      <c r="MLY32" s="33"/>
      <c r="MLZ32" s="33"/>
      <c r="MMA32" s="33"/>
      <c r="MMB32" s="33"/>
      <c r="MMC32" s="33"/>
      <c r="MMD32" s="33"/>
      <c r="MME32" s="32"/>
      <c r="MMF32" s="37"/>
      <c r="MMG32" s="33"/>
      <c r="MMH32" s="33"/>
      <c r="MMI32" s="15"/>
      <c r="MMJ32" s="15"/>
      <c r="MMK32" s="32"/>
      <c r="MML32" s="32"/>
      <c r="MMM32" s="33"/>
      <c r="MMN32" s="33"/>
      <c r="MMO32" s="32"/>
      <c r="MMP32" s="34"/>
      <c r="MMQ32" s="35"/>
      <c r="MMR32" s="36"/>
      <c r="MMS32" s="35"/>
      <c r="MMT32" s="33"/>
      <c r="MMU32" s="33"/>
      <c r="MMV32" s="33"/>
      <c r="MMW32" s="33"/>
      <c r="MMX32" s="33"/>
      <c r="MMY32" s="33"/>
      <c r="MMZ32" s="32"/>
      <c r="MNA32" s="37"/>
      <c r="MNB32" s="33"/>
      <c r="MNC32" s="33"/>
      <c r="MND32" s="15"/>
      <c r="MNE32" s="15"/>
      <c r="MNF32" s="32"/>
      <c r="MNG32" s="32"/>
      <c r="MNH32" s="33"/>
      <c r="MNI32" s="33"/>
      <c r="MNJ32" s="32"/>
      <c r="MNK32" s="34"/>
      <c r="MNL32" s="35"/>
      <c r="MNM32" s="36"/>
      <c r="MNN32" s="35"/>
      <c r="MNO32" s="33"/>
      <c r="MNP32" s="33"/>
      <c r="MNQ32" s="33"/>
      <c r="MNR32" s="33"/>
      <c r="MNS32" s="33"/>
      <c r="MNT32" s="33"/>
      <c r="MNU32" s="32"/>
      <c r="MNV32" s="37"/>
      <c r="MNW32" s="33"/>
      <c r="MNX32" s="33"/>
      <c r="MNY32" s="15"/>
      <c r="MNZ32" s="15"/>
      <c r="MOA32" s="32"/>
      <c r="MOB32" s="32"/>
      <c r="MOC32" s="33"/>
      <c r="MOD32" s="33"/>
      <c r="MOE32" s="32"/>
      <c r="MOF32" s="34"/>
      <c r="MOG32" s="35"/>
      <c r="MOH32" s="36"/>
      <c r="MOI32" s="35"/>
      <c r="MOJ32" s="33"/>
      <c r="MOK32" s="33"/>
      <c r="MOL32" s="33"/>
      <c r="MOM32" s="33"/>
      <c r="MON32" s="33"/>
      <c r="MOO32" s="33"/>
      <c r="MOP32" s="32"/>
      <c r="MOQ32" s="37"/>
      <c r="MOR32" s="33"/>
      <c r="MOS32" s="33"/>
      <c r="MOT32" s="15"/>
      <c r="MOU32" s="15"/>
      <c r="MOV32" s="32"/>
      <c r="MOW32" s="32"/>
      <c r="MOX32" s="33"/>
      <c r="MOY32" s="33"/>
      <c r="MOZ32" s="32"/>
      <c r="MPA32" s="34"/>
      <c r="MPB32" s="35"/>
      <c r="MPC32" s="36"/>
      <c r="MPD32" s="35"/>
      <c r="MPE32" s="33"/>
      <c r="MPF32" s="33"/>
      <c r="MPG32" s="33"/>
      <c r="MPH32" s="33"/>
      <c r="MPI32" s="33"/>
      <c r="MPJ32" s="33"/>
      <c r="MPK32" s="32"/>
      <c r="MPL32" s="37"/>
      <c r="MPM32" s="33"/>
      <c r="MPN32" s="33"/>
      <c r="MPO32" s="15"/>
      <c r="MPP32" s="15"/>
      <c r="MPQ32" s="32"/>
      <c r="MPR32" s="32"/>
      <c r="MPS32" s="33"/>
      <c r="MPT32" s="33"/>
      <c r="MPU32" s="32"/>
      <c r="MPV32" s="34"/>
      <c r="MPW32" s="35"/>
      <c r="MPX32" s="36"/>
      <c r="MPY32" s="35"/>
      <c r="MPZ32" s="33"/>
      <c r="MQA32" s="33"/>
      <c r="MQB32" s="33"/>
      <c r="MQC32" s="33"/>
      <c r="MQD32" s="33"/>
      <c r="MQE32" s="33"/>
      <c r="MQF32" s="32"/>
      <c r="MQG32" s="37"/>
      <c r="MQH32" s="33"/>
      <c r="MQI32" s="33"/>
      <c r="MQJ32" s="15"/>
      <c r="MQK32" s="15"/>
      <c r="MQL32" s="32"/>
      <c r="MQM32" s="32"/>
      <c r="MQN32" s="33"/>
      <c r="MQO32" s="33"/>
      <c r="MQP32" s="32"/>
      <c r="MQQ32" s="34"/>
      <c r="MQR32" s="35"/>
      <c r="MQS32" s="36"/>
      <c r="MQT32" s="35"/>
      <c r="MQU32" s="33"/>
      <c r="MQV32" s="33"/>
      <c r="MQW32" s="33"/>
      <c r="MQX32" s="33"/>
      <c r="MQY32" s="33"/>
      <c r="MQZ32" s="33"/>
      <c r="MRA32" s="32"/>
      <c r="MRB32" s="37"/>
      <c r="MRC32" s="33"/>
      <c r="MRD32" s="33"/>
      <c r="MRE32" s="15"/>
      <c r="MRF32" s="15"/>
      <c r="MRG32" s="32"/>
      <c r="MRH32" s="32"/>
      <c r="MRI32" s="33"/>
      <c r="MRJ32" s="33"/>
      <c r="MRK32" s="32"/>
      <c r="MRL32" s="34"/>
      <c r="MRM32" s="35"/>
      <c r="MRN32" s="36"/>
      <c r="MRO32" s="35"/>
      <c r="MRP32" s="33"/>
      <c r="MRQ32" s="33"/>
      <c r="MRR32" s="33"/>
      <c r="MRS32" s="33"/>
      <c r="MRT32" s="33"/>
      <c r="MRU32" s="33"/>
      <c r="MRV32" s="32"/>
      <c r="MRW32" s="37"/>
      <c r="MRX32" s="33"/>
      <c r="MRY32" s="33"/>
      <c r="MRZ32" s="15"/>
      <c r="MSA32" s="15"/>
      <c r="MSB32" s="32"/>
      <c r="MSC32" s="32"/>
      <c r="MSD32" s="33"/>
      <c r="MSE32" s="33"/>
      <c r="MSF32" s="32"/>
      <c r="MSG32" s="34"/>
      <c r="MSH32" s="35"/>
      <c r="MSI32" s="36"/>
      <c r="MSJ32" s="35"/>
      <c r="MSK32" s="33"/>
      <c r="MSL32" s="33"/>
      <c r="MSM32" s="33"/>
      <c r="MSN32" s="33"/>
      <c r="MSO32" s="33"/>
      <c r="MSP32" s="33"/>
      <c r="MSQ32" s="32"/>
      <c r="MSR32" s="37"/>
      <c r="MSS32" s="33"/>
      <c r="MST32" s="33"/>
      <c r="MSU32" s="15"/>
      <c r="MSV32" s="15"/>
      <c r="MSW32" s="32"/>
      <c r="MSX32" s="32"/>
      <c r="MSY32" s="33"/>
      <c r="MSZ32" s="33"/>
      <c r="MTA32" s="32"/>
      <c r="MTB32" s="34"/>
      <c r="MTC32" s="35"/>
      <c r="MTD32" s="36"/>
      <c r="MTE32" s="35"/>
      <c r="MTF32" s="33"/>
      <c r="MTG32" s="33"/>
      <c r="MTH32" s="33"/>
      <c r="MTI32" s="33"/>
      <c r="MTJ32" s="33"/>
      <c r="MTK32" s="33"/>
      <c r="MTL32" s="32"/>
      <c r="MTM32" s="37"/>
      <c r="MTN32" s="33"/>
      <c r="MTO32" s="33"/>
      <c r="MTP32" s="15"/>
      <c r="MTQ32" s="15"/>
      <c r="MTR32" s="32"/>
      <c r="MTS32" s="32"/>
      <c r="MTT32" s="33"/>
      <c r="MTU32" s="33"/>
      <c r="MTV32" s="32"/>
      <c r="MTW32" s="34"/>
      <c r="MTX32" s="35"/>
      <c r="MTY32" s="36"/>
      <c r="MTZ32" s="35"/>
      <c r="MUA32" s="33"/>
      <c r="MUB32" s="33"/>
      <c r="MUC32" s="33"/>
      <c r="MUD32" s="33"/>
      <c r="MUE32" s="33"/>
      <c r="MUF32" s="33"/>
      <c r="MUG32" s="32"/>
      <c r="MUH32" s="37"/>
      <c r="MUI32" s="33"/>
      <c r="MUJ32" s="33"/>
      <c r="MUK32" s="15"/>
      <c r="MUL32" s="15"/>
      <c r="MUM32" s="32"/>
      <c r="MUN32" s="32"/>
      <c r="MUO32" s="33"/>
      <c r="MUP32" s="33"/>
      <c r="MUQ32" s="32"/>
      <c r="MUR32" s="34"/>
      <c r="MUS32" s="35"/>
      <c r="MUT32" s="36"/>
      <c r="MUU32" s="35"/>
      <c r="MUV32" s="33"/>
      <c r="MUW32" s="33"/>
      <c r="MUX32" s="33"/>
      <c r="MUY32" s="33"/>
      <c r="MUZ32" s="33"/>
      <c r="MVA32" s="33"/>
      <c r="MVB32" s="32"/>
      <c r="MVC32" s="37"/>
      <c r="MVD32" s="33"/>
      <c r="MVE32" s="33"/>
      <c r="MVF32" s="15"/>
      <c r="MVG32" s="15"/>
      <c r="MVH32" s="32"/>
      <c r="MVI32" s="32"/>
      <c r="MVJ32" s="33"/>
      <c r="MVK32" s="33"/>
      <c r="MVL32" s="32"/>
      <c r="MVM32" s="34"/>
      <c r="MVN32" s="35"/>
      <c r="MVO32" s="36"/>
      <c r="MVP32" s="35"/>
      <c r="MVQ32" s="33"/>
      <c r="MVR32" s="33"/>
      <c r="MVS32" s="33"/>
      <c r="MVT32" s="33"/>
      <c r="MVU32" s="33"/>
      <c r="MVV32" s="33"/>
      <c r="MVW32" s="32"/>
      <c r="MVX32" s="37"/>
      <c r="MVY32" s="33"/>
      <c r="MVZ32" s="33"/>
      <c r="MWA32" s="15"/>
      <c r="MWB32" s="15"/>
      <c r="MWC32" s="32"/>
      <c r="MWD32" s="32"/>
      <c r="MWE32" s="33"/>
      <c r="MWF32" s="33"/>
      <c r="MWG32" s="32"/>
      <c r="MWH32" s="34"/>
      <c r="MWI32" s="35"/>
      <c r="MWJ32" s="36"/>
      <c r="MWK32" s="35"/>
      <c r="MWL32" s="33"/>
      <c r="MWM32" s="33"/>
      <c r="MWN32" s="33"/>
      <c r="MWO32" s="33"/>
      <c r="MWP32" s="33"/>
      <c r="MWQ32" s="33"/>
      <c r="MWR32" s="32"/>
      <c r="MWS32" s="37"/>
      <c r="MWT32" s="33"/>
      <c r="MWU32" s="33"/>
      <c r="MWV32" s="15"/>
      <c r="MWW32" s="15"/>
      <c r="MWX32" s="32"/>
      <c r="MWY32" s="32"/>
      <c r="MWZ32" s="33"/>
      <c r="MXA32" s="33"/>
      <c r="MXB32" s="32"/>
      <c r="MXC32" s="34"/>
      <c r="MXD32" s="35"/>
      <c r="MXE32" s="36"/>
      <c r="MXF32" s="35"/>
      <c r="MXG32" s="33"/>
      <c r="MXH32" s="33"/>
      <c r="MXI32" s="33"/>
      <c r="MXJ32" s="33"/>
      <c r="MXK32" s="33"/>
      <c r="MXL32" s="33"/>
      <c r="MXM32" s="32"/>
      <c r="MXN32" s="37"/>
      <c r="MXO32" s="33"/>
      <c r="MXP32" s="33"/>
      <c r="MXQ32" s="15"/>
      <c r="MXR32" s="15"/>
      <c r="MXS32" s="32"/>
      <c r="MXT32" s="32"/>
      <c r="MXU32" s="33"/>
      <c r="MXV32" s="33"/>
      <c r="MXW32" s="32"/>
      <c r="MXX32" s="34"/>
      <c r="MXY32" s="35"/>
      <c r="MXZ32" s="36"/>
      <c r="MYA32" s="35"/>
      <c r="MYB32" s="33"/>
      <c r="MYC32" s="33"/>
      <c r="MYD32" s="33"/>
      <c r="MYE32" s="33"/>
      <c r="MYF32" s="33"/>
      <c r="MYG32" s="33"/>
      <c r="MYH32" s="32"/>
      <c r="MYI32" s="37"/>
      <c r="MYJ32" s="33"/>
      <c r="MYK32" s="33"/>
      <c r="MYL32" s="15"/>
      <c r="MYM32" s="15"/>
      <c r="MYN32" s="32"/>
      <c r="MYO32" s="32"/>
      <c r="MYP32" s="33"/>
      <c r="MYQ32" s="33"/>
      <c r="MYR32" s="32"/>
      <c r="MYS32" s="34"/>
      <c r="MYT32" s="35"/>
      <c r="MYU32" s="36"/>
      <c r="MYV32" s="35"/>
      <c r="MYW32" s="33"/>
      <c r="MYX32" s="33"/>
      <c r="MYY32" s="33"/>
      <c r="MYZ32" s="33"/>
      <c r="MZA32" s="33"/>
      <c r="MZB32" s="33"/>
      <c r="MZC32" s="32"/>
      <c r="MZD32" s="37"/>
      <c r="MZE32" s="33"/>
      <c r="MZF32" s="33"/>
      <c r="MZG32" s="15"/>
      <c r="MZH32" s="15"/>
      <c r="MZI32" s="32"/>
      <c r="MZJ32" s="32"/>
      <c r="MZK32" s="33"/>
      <c r="MZL32" s="33"/>
      <c r="MZM32" s="32"/>
      <c r="MZN32" s="34"/>
      <c r="MZO32" s="35"/>
      <c r="MZP32" s="36"/>
      <c r="MZQ32" s="35"/>
      <c r="MZR32" s="33"/>
      <c r="MZS32" s="33"/>
      <c r="MZT32" s="33"/>
      <c r="MZU32" s="33"/>
      <c r="MZV32" s="33"/>
      <c r="MZW32" s="33"/>
      <c r="MZX32" s="32"/>
      <c r="MZY32" s="37"/>
      <c r="MZZ32" s="33"/>
      <c r="NAA32" s="33"/>
      <c r="NAB32" s="15"/>
      <c r="NAC32" s="15"/>
      <c r="NAD32" s="32"/>
      <c r="NAE32" s="32"/>
      <c r="NAF32" s="33"/>
      <c r="NAG32" s="33"/>
      <c r="NAH32" s="32"/>
      <c r="NAI32" s="34"/>
      <c r="NAJ32" s="35"/>
      <c r="NAK32" s="36"/>
      <c r="NAL32" s="35"/>
      <c r="NAM32" s="33"/>
      <c r="NAN32" s="33"/>
      <c r="NAO32" s="33"/>
      <c r="NAP32" s="33"/>
      <c r="NAQ32" s="33"/>
      <c r="NAR32" s="33"/>
      <c r="NAS32" s="32"/>
      <c r="NAT32" s="37"/>
      <c r="NAU32" s="33"/>
      <c r="NAV32" s="33"/>
      <c r="NAW32" s="15"/>
      <c r="NAX32" s="15"/>
      <c r="NAY32" s="32"/>
      <c r="NAZ32" s="32"/>
      <c r="NBA32" s="33"/>
      <c r="NBB32" s="33"/>
      <c r="NBC32" s="32"/>
      <c r="NBD32" s="34"/>
      <c r="NBE32" s="35"/>
      <c r="NBF32" s="36"/>
      <c r="NBG32" s="35"/>
      <c r="NBH32" s="33"/>
      <c r="NBI32" s="33"/>
      <c r="NBJ32" s="33"/>
      <c r="NBK32" s="33"/>
      <c r="NBL32" s="33"/>
      <c r="NBM32" s="33"/>
      <c r="NBN32" s="32"/>
      <c r="NBO32" s="37"/>
      <c r="NBP32" s="33"/>
      <c r="NBQ32" s="33"/>
      <c r="NBR32" s="15"/>
      <c r="NBS32" s="15"/>
      <c r="NBT32" s="32"/>
      <c r="NBU32" s="32"/>
      <c r="NBV32" s="33"/>
      <c r="NBW32" s="33"/>
      <c r="NBX32" s="32"/>
      <c r="NBY32" s="34"/>
      <c r="NBZ32" s="35"/>
      <c r="NCA32" s="36"/>
      <c r="NCB32" s="35"/>
      <c r="NCC32" s="33"/>
      <c r="NCD32" s="33"/>
      <c r="NCE32" s="33"/>
      <c r="NCF32" s="33"/>
      <c r="NCG32" s="33"/>
      <c r="NCH32" s="33"/>
      <c r="NCI32" s="32"/>
      <c r="NCJ32" s="37"/>
      <c r="NCK32" s="33"/>
      <c r="NCL32" s="33"/>
      <c r="NCM32" s="15"/>
      <c r="NCN32" s="15"/>
      <c r="NCO32" s="32"/>
      <c r="NCP32" s="32"/>
      <c r="NCQ32" s="33"/>
      <c r="NCR32" s="33"/>
      <c r="NCS32" s="32"/>
      <c r="NCT32" s="34"/>
      <c r="NCU32" s="35"/>
      <c r="NCV32" s="36"/>
      <c r="NCW32" s="35"/>
      <c r="NCX32" s="33"/>
      <c r="NCY32" s="33"/>
      <c r="NCZ32" s="33"/>
      <c r="NDA32" s="33"/>
      <c r="NDB32" s="33"/>
      <c r="NDC32" s="33"/>
      <c r="NDD32" s="32"/>
      <c r="NDE32" s="37"/>
      <c r="NDF32" s="33"/>
      <c r="NDG32" s="33"/>
      <c r="NDH32" s="15"/>
      <c r="NDI32" s="15"/>
      <c r="NDJ32" s="32"/>
      <c r="NDK32" s="32"/>
      <c r="NDL32" s="33"/>
      <c r="NDM32" s="33"/>
      <c r="NDN32" s="32"/>
      <c r="NDO32" s="34"/>
      <c r="NDP32" s="35"/>
      <c r="NDQ32" s="36"/>
      <c r="NDR32" s="35"/>
      <c r="NDS32" s="33"/>
      <c r="NDT32" s="33"/>
      <c r="NDU32" s="33"/>
      <c r="NDV32" s="33"/>
      <c r="NDW32" s="33"/>
      <c r="NDX32" s="33"/>
      <c r="NDY32" s="32"/>
      <c r="NDZ32" s="37"/>
      <c r="NEA32" s="33"/>
      <c r="NEB32" s="33"/>
      <c r="NEC32" s="15"/>
      <c r="NED32" s="15"/>
      <c r="NEE32" s="32"/>
      <c r="NEF32" s="32"/>
      <c r="NEG32" s="33"/>
      <c r="NEH32" s="33"/>
      <c r="NEI32" s="32"/>
      <c r="NEJ32" s="34"/>
      <c r="NEK32" s="35"/>
      <c r="NEL32" s="36"/>
      <c r="NEM32" s="35"/>
      <c r="NEN32" s="33"/>
      <c r="NEO32" s="33"/>
      <c r="NEP32" s="33"/>
      <c r="NEQ32" s="33"/>
      <c r="NER32" s="33"/>
      <c r="NES32" s="33"/>
      <c r="NET32" s="32"/>
      <c r="NEU32" s="37"/>
      <c r="NEV32" s="33"/>
      <c r="NEW32" s="33"/>
      <c r="NEX32" s="15"/>
      <c r="NEY32" s="15"/>
      <c r="NEZ32" s="32"/>
      <c r="NFA32" s="32"/>
      <c r="NFB32" s="33"/>
      <c r="NFC32" s="33"/>
      <c r="NFD32" s="32"/>
      <c r="NFE32" s="34"/>
      <c r="NFF32" s="35"/>
      <c r="NFG32" s="36"/>
      <c r="NFH32" s="35"/>
      <c r="NFI32" s="33"/>
      <c r="NFJ32" s="33"/>
      <c r="NFK32" s="33"/>
      <c r="NFL32" s="33"/>
      <c r="NFM32" s="33"/>
      <c r="NFN32" s="33"/>
      <c r="NFO32" s="32"/>
      <c r="NFP32" s="37"/>
      <c r="NFQ32" s="33"/>
      <c r="NFR32" s="33"/>
      <c r="NFS32" s="15"/>
      <c r="NFT32" s="15"/>
      <c r="NFU32" s="32"/>
      <c r="NFV32" s="32"/>
      <c r="NFW32" s="33"/>
      <c r="NFX32" s="33"/>
      <c r="NFY32" s="32"/>
      <c r="NFZ32" s="34"/>
      <c r="NGA32" s="35"/>
      <c r="NGB32" s="36"/>
      <c r="NGC32" s="35"/>
      <c r="NGD32" s="33"/>
      <c r="NGE32" s="33"/>
      <c r="NGF32" s="33"/>
      <c r="NGG32" s="33"/>
      <c r="NGH32" s="33"/>
      <c r="NGI32" s="33"/>
      <c r="NGJ32" s="32"/>
      <c r="NGK32" s="37"/>
      <c r="NGL32" s="33"/>
      <c r="NGM32" s="33"/>
      <c r="NGN32" s="15"/>
      <c r="NGO32" s="15"/>
      <c r="NGP32" s="32"/>
      <c r="NGQ32" s="32"/>
      <c r="NGR32" s="33"/>
      <c r="NGS32" s="33"/>
      <c r="NGT32" s="32"/>
      <c r="NGU32" s="34"/>
      <c r="NGV32" s="35"/>
      <c r="NGW32" s="36"/>
      <c r="NGX32" s="35"/>
      <c r="NGY32" s="33"/>
      <c r="NGZ32" s="33"/>
      <c r="NHA32" s="33"/>
      <c r="NHB32" s="33"/>
      <c r="NHC32" s="33"/>
      <c r="NHD32" s="33"/>
      <c r="NHE32" s="32"/>
      <c r="NHF32" s="37"/>
      <c r="NHG32" s="33"/>
      <c r="NHH32" s="33"/>
      <c r="NHI32" s="15"/>
      <c r="NHJ32" s="15"/>
      <c r="NHK32" s="32"/>
      <c r="NHL32" s="32"/>
      <c r="NHM32" s="33"/>
      <c r="NHN32" s="33"/>
      <c r="NHO32" s="32"/>
      <c r="NHP32" s="34"/>
      <c r="NHQ32" s="35"/>
      <c r="NHR32" s="36"/>
      <c r="NHS32" s="35"/>
      <c r="NHT32" s="33"/>
      <c r="NHU32" s="33"/>
      <c r="NHV32" s="33"/>
      <c r="NHW32" s="33"/>
      <c r="NHX32" s="33"/>
      <c r="NHY32" s="33"/>
      <c r="NHZ32" s="32"/>
      <c r="NIA32" s="37"/>
      <c r="NIB32" s="33"/>
      <c r="NIC32" s="33"/>
      <c r="NID32" s="15"/>
      <c r="NIE32" s="15"/>
      <c r="NIF32" s="32"/>
      <c r="NIG32" s="32"/>
      <c r="NIH32" s="33"/>
      <c r="NII32" s="33"/>
      <c r="NIJ32" s="32"/>
      <c r="NIK32" s="34"/>
      <c r="NIL32" s="35"/>
      <c r="NIM32" s="36"/>
      <c r="NIN32" s="35"/>
      <c r="NIO32" s="33"/>
      <c r="NIP32" s="33"/>
      <c r="NIQ32" s="33"/>
      <c r="NIR32" s="33"/>
      <c r="NIS32" s="33"/>
      <c r="NIT32" s="33"/>
      <c r="NIU32" s="32"/>
      <c r="NIV32" s="37"/>
      <c r="NIW32" s="33"/>
      <c r="NIX32" s="33"/>
      <c r="NIY32" s="15"/>
      <c r="NIZ32" s="15"/>
      <c r="NJA32" s="32"/>
      <c r="NJB32" s="32"/>
      <c r="NJC32" s="33"/>
      <c r="NJD32" s="33"/>
      <c r="NJE32" s="32"/>
      <c r="NJF32" s="34"/>
      <c r="NJG32" s="35"/>
      <c r="NJH32" s="36"/>
      <c r="NJI32" s="35"/>
      <c r="NJJ32" s="33"/>
      <c r="NJK32" s="33"/>
      <c r="NJL32" s="33"/>
      <c r="NJM32" s="33"/>
      <c r="NJN32" s="33"/>
      <c r="NJO32" s="33"/>
      <c r="NJP32" s="32"/>
      <c r="NJQ32" s="37"/>
      <c r="NJR32" s="33"/>
      <c r="NJS32" s="33"/>
      <c r="NJT32" s="15"/>
      <c r="NJU32" s="15"/>
      <c r="NJV32" s="32"/>
      <c r="NJW32" s="32"/>
      <c r="NJX32" s="33"/>
      <c r="NJY32" s="33"/>
      <c r="NJZ32" s="32"/>
      <c r="NKA32" s="34"/>
      <c r="NKB32" s="35"/>
      <c r="NKC32" s="36"/>
      <c r="NKD32" s="35"/>
      <c r="NKE32" s="33"/>
      <c r="NKF32" s="33"/>
      <c r="NKG32" s="33"/>
      <c r="NKH32" s="33"/>
      <c r="NKI32" s="33"/>
      <c r="NKJ32" s="33"/>
      <c r="NKK32" s="32"/>
      <c r="NKL32" s="37"/>
      <c r="NKM32" s="33"/>
      <c r="NKN32" s="33"/>
      <c r="NKO32" s="15"/>
      <c r="NKP32" s="15"/>
      <c r="NKQ32" s="32"/>
      <c r="NKR32" s="32"/>
      <c r="NKS32" s="33"/>
      <c r="NKT32" s="33"/>
      <c r="NKU32" s="32"/>
      <c r="NKV32" s="34"/>
      <c r="NKW32" s="35"/>
      <c r="NKX32" s="36"/>
      <c r="NKY32" s="35"/>
      <c r="NKZ32" s="33"/>
      <c r="NLA32" s="33"/>
      <c r="NLB32" s="33"/>
      <c r="NLC32" s="33"/>
      <c r="NLD32" s="33"/>
      <c r="NLE32" s="33"/>
      <c r="NLF32" s="32"/>
      <c r="NLG32" s="37"/>
      <c r="NLH32" s="33"/>
      <c r="NLI32" s="33"/>
      <c r="NLJ32" s="15"/>
      <c r="NLK32" s="15"/>
      <c r="NLL32" s="32"/>
      <c r="NLM32" s="32"/>
      <c r="NLN32" s="33"/>
      <c r="NLO32" s="33"/>
      <c r="NLP32" s="32"/>
      <c r="NLQ32" s="34"/>
      <c r="NLR32" s="35"/>
      <c r="NLS32" s="36"/>
      <c r="NLT32" s="35"/>
      <c r="NLU32" s="33"/>
      <c r="NLV32" s="33"/>
      <c r="NLW32" s="33"/>
      <c r="NLX32" s="33"/>
      <c r="NLY32" s="33"/>
      <c r="NLZ32" s="33"/>
      <c r="NMA32" s="32"/>
      <c r="NMB32" s="37"/>
      <c r="NMC32" s="33"/>
      <c r="NMD32" s="33"/>
      <c r="NME32" s="15"/>
      <c r="NMF32" s="15"/>
      <c r="NMG32" s="32"/>
      <c r="NMH32" s="32"/>
      <c r="NMI32" s="33"/>
      <c r="NMJ32" s="33"/>
      <c r="NMK32" s="32"/>
      <c r="NML32" s="34"/>
      <c r="NMM32" s="35"/>
      <c r="NMN32" s="36"/>
      <c r="NMO32" s="35"/>
      <c r="NMP32" s="33"/>
      <c r="NMQ32" s="33"/>
      <c r="NMR32" s="33"/>
      <c r="NMS32" s="33"/>
      <c r="NMT32" s="33"/>
      <c r="NMU32" s="33"/>
      <c r="NMV32" s="32"/>
      <c r="NMW32" s="37"/>
      <c r="NMX32" s="33"/>
      <c r="NMY32" s="33"/>
      <c r="NMZ32" s="15"/>
      <c r="NNA32" s="15"/>
      <c r="NNB32" s="32"/>
      <c r="NNC32" s="32"/>
      <c r="NND32" s="33"/>
      <c r="NNE32" s="33"/>
      <c r="NNF32" s="32"/>
      <c r="NNG32" s="34"/>
      <c r="NNH32" s="35"/>
      <c r="NNI32" s="36"/>
      <c r="NNJ32" s="35"/>
      <c r="NNK32" s="33"/>
      <c r="NNL32" s="33"/>
      <c r="NNM32" s="33"/>
      <c r="NNN32" s="33"/>
      <c r="NNO32" s="33"/>
      <c r="NNP32" s="33"/>
      <c r="NNQ32" s="32"/>
      <c r="NNR32" s="37"/>
      <c r="NNS32" s="33"/>
      <c r="NNT32" s="33"/>
      <c r="NNU32" s="15"/>
      <c r="NNV32" s="15"/>
      <c r="NNW32" s="32"/>
      <c r="NNX32" s="32"/>
      <c r="NNY32" s="33"/>
      <c r="NNZ32" s="33"/>
      <c r="NOA32" s="32"/>
      <c r="NOB32" s="34"/>
      <c r="NOC32" s="35"/>
      <c r="NOD32" s="36"/>
      <c r="NOE32" s="35"/>
      <c r="NOF32" s="33"/>
      <c r="NOG32" s="33"/>
      <c r="NOH32" s="33"/>
      <c r="NOI32" s="33"/>
      <c r="NOJ32" s="33"/>
      <c r="NOK32" s="33"/>
      <c r="NOL32" s="32"/>
      <c r="NOM32" s="37"/>
      <c r="NON32" s="33"/>
      <c r="NOO32" s="33"/>
      <c r="NOP32" s="15"/>
      <c r="NOQ32" s="15"/>
      <c r="NOR32" s="32"/>
      <c r="NOS32" s="32"/>
      <c r="NOT32" s="33"/>
      <c r="NOU32" s="33"/>
      <c r="NOV32" s="32"/>
      <c r="NOW32" s="34"/>
      <c r="NOX32" s="35"/>
      <c r="NOY32" s="36"/>
      <c r="NOZ32" s="35"/>
      <c r="NPA32" s="33"/>
      <c r="NPB32" s="33"/>
      <c r="NPC32" s="33"/>
      <c r="NPD32" s="33"/>
      <c r="NPE32" s="33"/>
      <c r="NPF32" s="33"/>
      <c r="NPG32" s="32"/>
      <c r="NPH32" s="37"/>
      <c r="NPI32" s="33"/>
      <c r="NPJ32" s="33"/>
      <c r="NPK32" s="15"/>
      <c r="NPL32" s="15"/>
      <c r="NPM32" s="32"/>
      <c r="NPN32" s="32"/>
      <c r="NPO32" s="33"/>
      <c r="NPP32" s="33"/>
      <c r="NPQ32" s="32"/>
      <c r="NPR32" s="34"/>
      <c r="NPS32" s="35"/>
      <c r="NPT32" s="36"/>
      <c r="NPU32" s="35"/>
      <c r="NPV32" s="33"/>
      <c r="NPW32" s="33"/>
      <c r="NPX32" s="33"/>
      <c r="NPY32" s="33"/>
      <c r="NPZ32" s="33"/>
      <c r="NQA32" s="33"/>
      <c r="NQB32" s="32"/>
      <c r="NQC32" s="37"/>
      <c r="NQD32" s="33"/>
      <c r="NQE32" s="33"/>
      <c r="NQF32" s="15"/>
      <c r="NQG32" s="15"/>
      <c r="NQH32" s="32"/>
      <c r="NQI32" s="32"/>
      <c r="NQJ32" s="33"/>
      <c r="NQK32" s="33"/>
      <c r="NQL32" s="32"/>
      <c r="NQM32" s="34"/>
      <c r="NQN32" s="35"/>
      <c r="NQO32" s="36"/>
      <c r="NQP32" s="35"/>
      <c r="NQQ32" s="33"/>
      <c r="NQR32" s="33"/>
      <c r="NQS32" s="33"/>
      <c r="NQT32" s="33"/>
      <c r="NQU32" s="33"/>
      <c r="NQV32" s="33"/>
      <c r="NQW32" s="32"/>
      <c r="NQX32" s="37"/>
      <c r="NQY32" s="33"/>
      <c r="NQZ32" s="33"/>
      <c r="NRA32" s="15"/>
      <c r="NRB32" s="15"/>
      <c r="NRC32" s="32"/>
      <c r="NRD32" s="32"/>
      <c r="NRE32" s="33"/>
      <c r="NRF32" s="33"/>
      <c r="NRG32" s="32"/>
      <c r="NRH32" s="34"/>
      <c r="NRI32" s="35"/>
      <c r="NRJ32" s="36"/>
      <c r="NRK32" s="35"/>
      <c r="NRL32" s="33"/>
      <c r="NRM32" s="33"/>
      <c r="NRN32" s="33"/>
      <c r="NRO32" s="33"/>
      <c r="NRP32" s="33"/>
      <c r="NRQ32" s="33"/>
      <c r="NRR32" s="32"/>
      <c r="NRS32" s="37"/>
      <c r="NRT32" s="33"/>
      <c r="NRU32" s="33"/>
      <c r="NRV32" s="15"/>
      <c r="NRW32" s="15"/>
      <c r="NRX32" s="32"/>
      <c r="NRY32" s="32"/>
      <c r="NRZ32" s="33"/>
      <c r="NSA32" s="33"/>
      <c r="NSB32" s="32"/>
      <c r="NSC32" s="34"/>
      <c r="NSD32" s="35"/>
      <c r="NSE32" s="36"/>
      <c r="NSF32" s="35"/>
      <c r="NSG32" s="33"/>
      <c r="NSH32" s="33"/>
      <c r="NSI32" s="33"/>
      <c r="NSJ32" s="33"/>
      <c r="NSK32" s="33"/>
      <c r="NSL32" s="33"/>
      <c r="NSM32" s="32"/>
      <c r="NSN32" s="37"/>
      <c r="NSO32" s="33"/>
      <c r="NSP32" s="33"/>
      <c r="NSQ32" s="15"/>
      <c r="NSR32" s="15"/>
      <c r="NSS32" s="32"/>
      <c r="NST32" s="32"/>
      <c r="NSU32" s="33"/>
      <c r="NSV32" s="33"/>
      <c r="NSW32" s="32"/>
      <c r="NSX32" s="34"/>
      <c r="NSY32" s="35"/>
      <c r="NSZ32" s="36"/>
      <c r="NTA32" s="35"/>
      <c r="NTB32" s="33"/>
      <c r="NTC32" s="33"/>
      <c r="NTD32" s="33"/>
      <c r="NTE32" s="33"/>
      <c r="NTF32" s="33"/>
      <c r="NTG32" s="33"/>
      <c r="NTH32" s="32"/>
      <c r="NTI32" s="37"/>
      <c r="NTJ32" s="33"/>
      <c r="NTK32" s="33"/>
      <c r="NTL32" s="15"/>
      <c r="NTM32" s="15"/>
      <c r="NTN32" s="32"/>
      <c r="NTO32" s="32"/>
      <c r="NTP32" s="33"/>
      <c r="NTQ32" s="33"/>
      <c r="NTR32" s="32"/>
      <c r="NTS32" s="34"/>
      <c r="NTT32" s="35"/>
      <c r="NTU32" s="36"/>
      <c r="NTV32" s="35"/>
      <c r="NTW32" s="33"/>
      <c r="NTX32" s="33"/>
      <c r="NTY32" s="33"/>
      <c r="NTZ32" s="33"/>
      <c r="NUA32" s="33"/>
      <c r="NUB32" s="33"/>
      <c r="NUC32" s="32"/>
      <c r="NUD32" s="37"/>
      <c r="NUE32" s="33"/>
      <c r="NUF32" s="33"/>
      <c r="NUG32" s="15"/>
      <c r="NUH32" s="15"/>
      <c r="NUI32" s="32"/>
      <c r="NUJ32" s="32"/>
      <c r="NUK32" s="33"/>
      <c r="NUL32" s="33"/>
      <c r="NUM32" s="32"/>
      <c r="NUN32" s="34"/>
      <c r="NUO32" s="35"/>
      <c r="NUP32" s="36"/>
      <c r="NUQ32" s="35"/>
      <c r="NUR32" s="33"/>
      <c r="NUS32" s="33"/>
      <c r="NUT32" s="33"/>
      <c r="NUU32" s="33"/>
      <c r="NUV32" s="33"/>
      <c r="NUW32" s="33"/>
      <c r="NUX32" s="32"/>
      <c r="NUY32" s="37"/>
      <c r="NUZ32" s="33"/>
      <c r="NVA32" s="33"/>
      <c r="NVB32" s="15"/>
      <c r="NVC32" s="15"/>
      <c r="NVD32" s="32"/>
      <c r="NVE32" s="32"/>
      <c r="NVF32" s="33"/>
      <c r="NVG32" s="33"/>
      <c r="NVH32" s="32"/>
      <c r="NVI32" s="34"/>
      <c r="NVJ32" s="35"/>
      <c r="NVK32" s="36"/>
      <c r="NVL32" s="35"/>
      <c r="NVM32" s="33"/>
      <c r="NVN32" s="33"/>
      <c r="NVO32" s="33"/>
      <c r="NVP32" s="33"/>
      <c r="NVQ32" s="33"/>
      <c r="NVR32" s="33"/>
      <c r="NVS32" s="32"/>
      <c r="NVT32" s="37"/>
      <c r="NVU32" s="33"/>
      <c r="NVV32" s="33"/>
      <c r="NVW32" s="15"/>
      <c r="NVX32" s="15"/>
      <c r="NVY32" s="32"/>
      <c r="NVZ32" s="32"/>
      <c r="NWA32" s="33"/>
      <c r="NWB32" s="33"/>
      <c r="NWC32" s="32"/>
      <c r="NWD32" s="34"/>
      <c r="NWE32" s="35"/>
      <c r="NWF32" s="36"/>
      <c r="NWG32" s="35"/>
      <c r="NWH32" s="33"/>
      <c r="NWI32" s="33"/>
      <c r="NWJ32" s="33"/>
      <c r="NWK32" s="33"/>
      <c r="NWL32" s="33"/>
      <c r="NWM32" s="33"/>
      <c r="NWN32" s="32"/>
      <c r="NWO32" s="37"/>
      <c r="NWP32" s="33"/>
      <c r="NWQ32" s="33"/>
      <c r="NWR32" s="15"/>
      <c r="NWS32" s="15"/>
      <c r="NWT32" s="32"/>
      <c r="NWU32" s="32"/>
      <c r="NWV32" s="33"/>
      <c r="NWW32" s="33"/>
      <c r="NWX32" s="32"/>
      <c r="NWY32" s="34"/>
      <c r="NWZ32" s="35"/>
      <c r="NXA32" s="36"/>
      <c r="NXB32" s="35"/>
      <c r="NXC32" s="33"/>
      <c r="NXD32" s="33"/>
      <c r="NXE32" s="33"/>
      <c r="NXF32" s="33"/>
      <c r="NXG32" s="33"/>
      <c r="NXH32" s="33"/>
      <c r="NXI32" s="32"/>
      <c r="NXJ32" s="37"/>
      <c r="NXK32" s="33"/>
      <c r="NXL32" s="33"/>
      <c r="NXM32" s="15"/>
      <c r="NXN32" s="15"/>
      <c r="NXO32" s="32"/>
      <c r="NXP32" s="32"/>
      <c r="NXQ32" s="33"/>
      <c r="NXR32" s="33"/>
      <c r="NXS32" s="32"/>
      <c r="NXT32" s="34"/>
      <c r="NXU32" s="35"/>
      <c r="NXV32" s="36"/>
      <c r="NXW32" s="35"/>
      <c r="NXX32" s="33"/>
      <c r="NXY32" s="33"/>
      <c r="NXZ32" s="33"/>
      <c r="NYA32" s="33"/>
      <c r="NYB32" s="33"/>
      <c r="NYC32" s="33"/>
      <c r="NYD32" s="32"/>
      <c r="NYE32" s="37"/>
      <c r="NYF32" s="33"/>
      <c r="NYG32" s="33"/>
      <c r="NYH32" s="15"/>
      <c r="NYI32" s="15"/>
      <c r="NYJ32" s="32"/>
      <c r="NYK32" s="32"/>
      <c r="NYL32" s="33"/>
      <c r="NYM32" s="33"/>
      <c r="NYN32" s="32"/>
      <c r="NYO32" s="34"/>
      <c r="NYP32" s="35"/>
      <c r="NYQ32" s="36"/>
      <c r="NYR32" s="35"/>
      <c r="NYS32" s="33"/>
      <c r="NYT32" s="33"/>
      <c r="NYU32" s="33"/>
      <c r="NYV32" s="33"/>
      <c r="NYW32" s="33"/>
      <c r="NYX32" s="33"/>
      <c r="NYY32" s="32"/>
      <c r="NYZ32" s="37"/>
      <c r="NZA32" s="33"/>
      <c r="NZB32" s="33"/>
      <c r="NZC32" s="15"/>
      <c r="NZD32" s="15"/>
      <c r="NZE32" s="32"/>
      <c r="NZF32" s="32"/>
      <c r="NZG32" s="33"/>
      <c r="NZH32" s="33"/>
      <c r="NZI32" s="32"/>
      <c r="NZJ32" s="34"/>
      <c r="NZK32" s="35"/>
      <c r="NZL32" s="36"/>
      <c r="NZM32" s="35"/>
      <c r="NZN32" s="33"/>
      <c r="NZO32" s="33"/>
      <c r="NZP32" s="33"/>
      <c r="NZQ32" s="33"/>
      <c r="NZR32" s="33"/>
      <c r="NZS32" s="33"/>
      <c r="NZT32" s="32"/>
      <c r="NZU32" s="37"/>
      <c r="NZV32" s="33"/>
      <c r="NZW32" s="33"/>
      <c r="NZX32" s="15"/>
      <c r="NZY32" s="15"/>
      <c r="NZZ32" s="32"/>
      <c r="OAA32" s="32"/>
      <c r="OAB32" s="33"/>
      <c r="OAC32" s="33"/>
      <c r="OAD32" s="32"/>
      <c r="OAE32" s="34"/>
      <c r="OAF32" s="35"/>
      <c r="OAG32" s="36"/>
      <c r="OAH32" s="35"/>
      <c r="OAI32" s="33"/>
      <c r="OAJ32" s="33"/>
      <c r="OAK32" s="33"/>
      <c r="OAL32" s="33"/>
      <c r="OAM32" s="33"/>
      <c r="OAN32" s="33"/>
      <c r="OAO32" s="32"/>
      <c r="OAP32" s="37"/>
      <c r="OAQ32" s="33"/>
      <c r="OAR32" s="33"/>
      <c r="OAS32" s="15"/>
      <c r="OAT32" s="15"/>
      <c r="OAU32" s="32"/>
      <c r="OAV32" s="32"/>
      <c r="OAW32" s="33"/>
      <c r="OAX32" s="33"/>
      <c r="OAY32" s="32"/>
      <c r="OAZ32" s="34"/>
      <c r="OBA32" s="35"/>
      <c r="OBB32" s="36"/>
      <c r="OBC32" s="35"/>
      <c r="OBD32" s="33"/>
      <c r="OBE32" s="33"/>
      <c r="OBF32" s="33"/>
      <c r="OBG32" s="33"/>
      <c r="OBH32" s="33"/>
      <c r="OBI32" s="33"/>
      <c r="OBJ32" s="32"/>
      <c r="OBK32" s="37"/>
      <c r="OBL32" s="33"/>
      <c r="OBM32" s="33"/>
      <c r="OBN32" s="15"/>
      <c r="OBO32" s="15"/>
      <c r="OBP32" s="32"/>
      <c r="OBQ32" s="32"/>
      <c r="OBR32" s="33"/>
      <c r="OBS32" s="33"/>
      <c r="OBT32" s="32"/>
      <c r="OBU32" s="34"/>
      <c r="OBV32" s="35"/>
      <c r="OBW32" s="36"/>
      <c r="OBX32" s="35"/>
      <c r="OBY32" s="33"/>
      <c r="OBZ32" s="33"/>
      <c r="OCA32" s="33"/>
      <c r="OCB32" s="33"/>
      <c r="OCC32" s="33"/>
      <c r="OCD32" s="33"/>
      <c r="OCE32" s="32"/>
      <c r="OCF32" s="37"/>
      <c r="OCG32" s="33"/>
      <c r="OCH32" s="33"/>
      <c r="OCI32" s="15"/>
      <c r="OCJ32" s="15"/>
      <c r="OCK32" s="32"/>
      <c r="OCL32" s="32"/>
      <c r="OCM32" s="33"/>
      <c r="OCN32" s="33"/>
      <c r="OCO32" s="32"/>
      <c r="OCP32" s="34"/>
      <c r="OCQ32" s="35"/>
      <c r="OCR32" s="36"/>
      <c r="OCS32" s="35"/>
      <c r="OCT32" s="33"/>
      <c r="OCU32" s="33"/>
      <c r="OCV32" s="33"/>
      <c r="OCW32" s="33"/>
      <c r="OCX32" s="33"/>
      <c r="OCY32" s="33"/>
      <c r="OCZ32" s="32"/>
      <c r="ODA32" s="37"/>
      <c r="ODB32" s="33"/>
      <c r="ODC32" s="33"/>
      <c r="ODD32" s="15"/>
      <c r="ODE32" s="15"/>
      <c r="ODF32" s="32"/>
      <c r="ODG32" s="32"/>
      <c r="ODH32" s="33"/>
      <c r="ODI32" s="33"/>
      <c r="ODJ32" s="32"/>
      <c r="ODK32" s="34"/>
      <c r="ODL32" s="35"/>
      <c r="ODM32" s="36"/>
      <c r="ODN32" s="35"/>
      <c r="ODO32" s="33"/>
      <c r="ODP32" s="33"/>
      <c r="ODQ32" s="33"/>
      <c r="ODR32" s="33"/>
      <c r="ODS32" s="33"/>
      <c r="ODT32" s="33"/>
      <c r="ODU32" s="32"/>
      <c r="ODV32" s="37"/>
      <c r="ODW32" s="33"/>
      <c r="ODX32" s="33"/>
      <c r="ODY32" s="15"/>
      <c r="ODZ32" s="15"/>
      <c r="OEA32" s="32"/>
      <c r="OEB32" s="32"/>
      <c r="OEC32" s="33"/>
      <c r="OED32" s="33"/>
      <c r="OEE32" s="32"/>
      <c r="OEF32" s="34"/>
      <c r="OEG32" s="35"/>
      <c r="OEH32" s="36"/>
      <c r="OEI32" s="35"/>
      <c r="OEJ32" s="33"/>
      <c r="OEK32" s="33"/>
      <c r="OEL32" s="33"/>
      <c r="OEM32" s="33"/>
      <c r="OEN32" s="33"/>
      <c r="OEO32" s="33"/>
      <c r="OEP32" s="32"/>
      <c r="OEQ32" s="37"/>
      <c r="OER32" s="33"/>
      <c r="OES32" s="33"/>
      <c r="OET32" s="15"/>
      <c r="OEU32" s="15"/>
      <c r="OEV32" s="32"/>
      <c r="OEW32" s="32"/>
      <c r="OEX32" s="33"/>
      <c r="OEY32" s="33"/>
      <c r="OEZ32" s="32"/>
      <c r="OFA32" s="34"/>
      <c r="OFB32" s="35"/>
      <c r="OFC32" s="36"/>
      <c r="OFD32" s="35"/>
      <c r="OFE32" s="33"/>
      <c r="OFF32" s="33"/>
      <c r="OFG32" s="33"/>
      <c r="OFH32" s="33"/>
      <c r="OFI32" s="33"/>
      <c r="OFJ32" s="33"/>
      <c r="OFK32" s="32"/>
      <c r="OFL32" s="37"/>
      <c r="OFM32" s="33"/>
      <c r="OFN32" s="33"/>
      <c r="OFO32" s="15"/>
      <c r="OFP32" s="15"/>
      <c r="OFQ32" s="32"/>
      <c r="OFR32" s="32"/>
      <c r="OFS32" s="33"/>
      <c r="OFT32" s="33"/>
      <c r="OFU32" s="32"/>
      <c r="OFV32" s="34"/>
      <c r="OFW32" s="35"/>
      <c r="OFX32" s="36"/>
      <c r="OFY32" s="35"/>
      <c r="OFZ32" s="33"/>
      <c r="OGA32" s="33"/>
      <c r="OGB32" s="33"/>
      <c r="OGC32" s="33"/>
      <c r="OGD32" s="33"/>
      <c r="OGE32" s="33"/>
      <c r="OGF32" s="32"/>
      <c r="OGG32" s="37"/>
      <c r="OGH32" s="33"/>
      <c r="OGI32" s="33"/>
      <c r="OGJ32" s="15"/>
      <c r="OGK32" s="15"/>
      <c r="OGL32" s="32"/>
      <c r="OGM32" s="32"/>
      <c r="OGN32" s="33"/>
      <c r="OGO32" s="33"/>
      <c r="OGP32" s="32"/>
      <c r="OGQ32" s="34"/>
      <c r="OGR32" s="35"/>
      <c r="OGS32" s="36"/>
      <c r="OGT32" s="35"/>
      <c r="OGU32" s="33"/>
      <c r="OGV32" s="33"/>
      <c r="OGW32" s="33"/>
      <c r="OGX32" s="33"/>
      <c r="OGY32" s="33"/>
      <c r="OGZ32" s="33"/>
      <c r="OHA32" s="32"/>
      <c r="OHB32" s="37"/>
      <c r="OHC32" s="33"/>
      <c r="OHD32" s="33"/>
      <c r="OHE32" s="15"/>
      <c r="OHF32" s="15"/>
      <c r="OHG32" s="32"/>
      <c r="OHH32" s="32"/>
      <c r="OHI32" s="33"/>
      <c r="OHJ32" s="33"/>
      <c r="OHK32" s="32"/>
      <c r="OHL32" s="34"/>
      <c r="OHM32" s="35"/>
      <c r="OHN32" s="36"/>
      <c r="OHO32" s="35"/>
      <c r="OHP32" s="33"/>
      <c r="OHQ32" s="33"/>
      <c r="OHR32" s="33"/>
      <c r="OHS32" s="33"/>
      <c r="OHT32" s="33"/>
      <c r="OHU32" s="33"/>
      <c r="OHV32" s="32"/>
      <c r="OHW32" s="37"/>
      <c r="OHX32" s="33"/>
      <c r="OHY32" s="33"/>
      <c r="OHZ32" s="15"/>
      <c r="OIA32" s="15"/>
      <c r="OIB32" s="32"/>
      <c r="OIC32" s="32"/>
      <c r="OID32" s="33"/>
      <c r="OIE32" s="33"/>
      <c r="OIF32" s="32"/>
      <c r="OIG32" s="34"/>
      <c r="OIH32" s="35"/>
      <c r="OII32" s="36"/>
      <c r="OIJ32" s="35"/>
      <c r="OIK32" s="33"/>
      <c r="OIL32" s="33"/>
      <c r="OIM32" s="33"/>
      <c r="OIN32" s="33"/>
      <c r="OIO32" s="33"/>
      <c r="OIP32" s="33"/>
      <c r="OIQ32" s="32"/>
      <c r="OIR32" s="37"/>
      <c r="OIS32" s="33"/>
      <c r="OIT32" s="33"/>
      <c r="OIU32" s="15"/>
      <c r="OIV32" s="15"/>
      <c r="OIW32" s="32"/>
      <c r="OIX32" s="32"/>
      <c r="OIY32" s="33"/>
      <c r="OIZ32" s="33"/>
      <c r="OJA32" s="32"/>
      <c r="OJB32" s="34"/>
      <c r="OJC32" s="35"/>
      <c r="OJD32" s="36"/>
      <c r="OJE32" s="35"/>
      <c r="OJF32" s="33"/>
      <c r="OJG32" s="33"/>
      <c r="OJH32" s="33"/>
      <c r="OJI32" s="33"/>
      <c r="OJJ32" s="33"/>
      <c r="OJK32" s="33"/>
      <c r="OJL32" s="32"/>
      <c r="OJM32" s="37"/>
      <c r="OJN32" s="33"/>
      <c r="OJO32" s="33"/>
      <c r="OJP32" s="15"/>
      <c r="OJQ32" s="15"/>
      <c r="OJR32" s="32"/>
      <c r="OJS32" s="32"/>
      <c r="OJT32" s="33"/>
      <c r="OJU32" s="33"/>
      <c r="OJV32" s="32"/>
      <c r="OJW32" s="34"/>
      <c r="OJX32" s="35"/>
      <c r="OJY32" s="36"/>
      <c r="OJZ32" s="35"/>
      <c r="OKA32" s="33"/>
      <c r="OKB32" s="33"/>
      <c r="OKC32" s="33"/>
      <c r="OKD32" s="33"/>
      <c r="OKE32" s="33"/>
      <c r="OKF32" s="33"/>
      <c r="OKG32" s="32"/>
      <c r="OKH32" s="37"/>
      <c r="OKI32" s="33"/>
      <c r="OKJ32" s="33"/>
      <c r="OKK32" s="15"/>
      <c r="OKL32" s="15"/>
      <c r="OKM32" s="32"/>
      <c r="OKN32" s="32"/>
      <c r="OKO32" s="33"/>
      <c r="OKP32" s="33"/>
      <c r="OKQ32" s="32"/>
      <c r="OKR32" s="34"/>
      <c r="OKS32" s="35"/>
      <c r="OKT32" s="36"/>
      <c r="OKU32" s="35"/>
      <c r="OKV32" s="33"/>
      <c r="OKW32" s="33"/>
      <c r="OKX32" s="33"/>
      <c r="OKY32" s="33"/>
      <c r="OKZ32" s="33"/>
      <c r="OLA32" s="33"/>
      <c r="OLB32" s="32"/>
      <c r="OLC32" s="37"/>
      <c r="OLD32" s="33"/>
      <c r="OLE32" s="33"/>
      <c r="OLF32" s="15"/>
      <c r="OLG32" s="15"/>
      <c r="OLH32" s="32"/>
      <c r="OLI32" s="32"/>
      <c r="OLJ32" s="33"/>
      <c r="OLK32" s="33"/>
      <c r="OLL32" s="32"/>
      <c r="OLM32" s="34"/>
      <c r="OLN32" s="35"/>
      <c r="OLO32" s="36"/>
      <c r="OLP32" s="35"/>
      <c r="OLQ32" s="33"/>
      <c r="OLR32" s="33"/>
      <c r="OLS32" s="33"/>
      <c r="OLT32" s="33"/>
      <c r="OLU32" s="33"/>
      <c r="OLV32" s="33"/>
      <c r="OLW32" s="32"/>
      <c r="OLX32" s="37"/>
      <c r="OLY32" s="33"/>
      <c r="OLZ32" s="33"/>
      <c r="OMA32" s="15"/>
      <c r="OMB32" s="15"/>
      <c r="OMC32" s="32"/>
      <c r="OMD32" s="32"/>
      <c r="OME32" s="33"/>
      <c r="OMF32" s="33"/>
      <c r="OMG32" s="32"/>
      <c r="OMH32" s="34"/>
      <c r="OMI32" s="35"/>
      <c r="OMJ32" s="36"/>
      <c r="OMK32" s="35"/>
      <c r="OML32" s="33"/>
      <c r="OMM32" s="33"/>
      <c r="OMN32" s="33"/>
      <c r="OMO32" s="33"/>
      <c r="OMP32" s="33"/>
      <c r="OMQ32" s="33"/>
      <c r="OMR32" s="32"/>
      <c r="OMS32" s="37"/>
      <c r="OMT32" s="33"/>
      <c r="OMU32" s="33"/>
      <c r="OMV32" s="15"/>
      <c r="OMW32" s="15"/>
      <c r="OMX32" s="32"/>
      <c r="OMY32" s="32"/>
      <c r="OMZ32" s="33"/>
      <c r="ONA32" s="33"/>
      <c r="ONB32" s="32"/>
      <c r="ONC32" s="34"/>
      <c r="OND32" s="35"/>
      <c r="ONE32" s="36"/>
      <c r="ONF32" s="35"/>
      <c r="ONG32" s="33"/>
      <c r="ONH32" s="33"/>
      <c r="ONI32" s="33"/>
      <c r="ONJ32" s="33"/>
      <c r="ONK32" s="33"/>
      <c r="ONL32" s="33"/>
      <c r="ONM32" s="32"/>
      <c r="ONN32" s="37"/>
      <c r="ONO32" s="33"/>
      <c r="ONP32" s="33"/>
      <c r="ONQ32" s="15"/>
      <c r="ONR32" s="15"/>
      <c r="ONS32" s="32"/>
      <c r="ONT32" s="32"/>
      <c r="ONU32" s="33"/>
      <c r="ONV32" s="33"/>
      <c r="ONW32" s="32"/>
      <c r="ONX32" s="34"/>
      <c r="ONY32" s="35"/>
      <c r="ONZ32" s="36"/>
      <c r="OOA32" s="35"/>
      <c r="OOB32" s="33"/>
      <c r="OOC32" s="33"/>
      <c r="OOD32" s="33"/>
      <c r="OOE32" s="33"/>
      <c r="OOF32" s="33"/>
      <c r="OOG32" s="33"/>
      <c r="OOH32" s="32"/>
      <c r="OOI32" s="37"/>
      <c r="OOJ32" s="33"/>
      <c r="OOK32" s="33"/>
      <c r="OOL32" s="15"/>
      <c r="OOM32" s="15"/>
      <c r="OON32" s="32"/>
      <c r="OOO32" s="32"/>
      <c r="OOP32" s="33"/>
      <c r="OOQ32" s="33"/>
      <c r="OOR32" s="32"/>
      <c r="OOS32" s="34"/>
      <c r="OOT32" s="35"/>
      <c r="OOU32" s="36"/>
      <c r="OOV32" s="35"/>
      <c r="OOW32" s="33"/>
      <c r="OOX32" s="33"/>
      <c r="OOY32" s="33"/>
      <c r="OOZ32" s="33"/>
      <c r="OPA32" s="33"/>
      <c r="OPB32" s="33"/>
      <c r="OPC32" s="32"/>
      <c r="OPD32" s="37"/>
      <c r="OPE32" s="33"/>
      <c r="OPF32" s="33"/>
      <c r="OPG32" s="15"/>
      <c r="OPH32" s="15"/>
      <c r="OPI32" s="32"/>
      <c r="OPJ32" s="32"/>
      <c r="OPK32" s="33"/>
      <c r="OPL32" s="33"/>
      <c r="OPM32" s="32"/>
      <c r="OPN32" s="34"/>
      <c r="OPO32" s="35"/>
      <c r="OPP32" s="36"/>
      <c r="OPQ32" s="35"/>
      <c r="OPR32" s="33"/>
      <c r="OPS32" s="33"/>
      <c r="OPT32" s="33"/>
      <c r="OPU32" s="33"/>
      <c r="OPV32" s="33"/>
      <c r="OPW32" s="33"/>
      <c r="OPX32" s="32"/>
      <c r="OPY32" s="37"/>
      <c r="OPZ32" s="33"/>
      <c r="OQA32" s="33"/>
      <c r="OQB32" s="15"/>
      <c r="OQC32" s="15"/>
      <c r="OQD32" s="32"/>
      <c r="OQE32" s="32"/>
      <c r="OQF32" s="33"/>
      <c r="OQG32" s="33"/>
      <c r="OQH32" s="32"/>
      <c r="OQI32" s="34"/>
      <c r="OQJ32" s="35"/>
      <c r="OQK32" s="36"/>
      <c r="OQL32" s="35"/>
      <c r="OQM32" s="33"/>
      <c r="OQN32" s="33"/>
      <c r="OQO32" s="33"/>
      <c r="OQP32" s="33"/>
      <c r="OQQ32" s="33"/>
      <c r="OQR32" s="33"/>
      <c r="OQS32" s="32"/>
      <c r="OQT32" s="37"/>
      <c r="OQU32" s="33"/>
      <c r="OQV32" s="33"/>
      <c r="OQW32" s="15"/>
      <c r="OQX32" s="15"/>
      <c r="OQY32" s="32"/>
      <c r="OQZ32" s="32"/>
      <c r="ORA32" s="33"/>
      <c r="ORB32" s="33"/>
      <c r="ORC32" s="32"/>
      <c r="ORD32" s="34"/>
      <c r="ORE32" s="35"/>
      <c r="ORF32" s="36"/>
      <c r="ORG32" s="35"/>
      <c r="ORH32" s="33"/>
      <c r="ORI32" s="33"/>
      <c r="ORJ32" s="33"/>
      <c r="ORK32" s="33"/>
      <c r="ORL32" s="33"/>
      <c r="ORM32" s="33"/>
      <c r="ORN32" s="32"/>
      <c r="ORO32" s="37"/>
      <c r="ORP32" s="33"/>
      <c r="ORQ32" s="33"/>
      <c r="ORR32" s="15"/>
      <c r="ORS32" s="15"/>
      <c r="ORT32" s="32"/>
      <c r="ORU32" s="32"/>
      <c r="ORV32" s="33"/>
      <c r="ORW32" s="33"/>
      <c r="ORX32" s="32"/>
      <c r="ORY32" s="34"/>
      <c r="ORZ32" s="35"/>
      <c r="OSA32" s="36"/>
      <c r="OSB32" s="35"/>
      <c r="OSC32" s="33"/>
      <c r="OSD32" s="33"/>
      <c r="OSE32" s="33"/>
      <c r="OSF32" s="33"/>
      <c r="OSG32" s="33"/>
      <c r="OSH32" s="33"/>
      <c r="OSI32" s="32"/>
      <c r="OSJ32" s="37"/>
      <c r="OSK32" s="33"/>
      <c r="OSL32" s="33"/>
      <c r="OSM32" s="15"/>
      <c r="OSN32" s="15"/>
      <c r="OSO32" s="32"/>
      <c r="OSP32" s="32"/>
      <c r="OSQ32" s="33"/>
      <c r="OSR32" s="33"/>
      <c r="OSS32" s="32"/>
      <c r="OST32" s="34"/>
      <c r="OSU32" s="35"/>
      <c r="OSV32" s="36"/>
      <c r="OSW32" s="35"/>
      <c r="OSX32" s="33"/>
      <c r="OSY32" s="33"/>
      <c r="OSZ32" s="33"/>
      <c r="OTA32" s="33"/>
      <c r="OTB32" s="33"/>
      <c r="OTC32" s="33"/>
      <c r="OTD32" s="32"/>
      <c r="OTE32" s="37"/>
      <c r="OTF32" s="33"/>
      <c r="OTG32" s="33"/>
      <c r="OTH32" s="15"/>
      <c r="OTI32" s="15"/>
      <c r="OTJ32" s="32"/>
      <c r="OTK32" s="32"/>
      <c r="OTL32" s="33"/>
      <c r="OTM32" s="33"/>
      <c r="OTN32" s="32"/>
      <c r="OTO32" s="34"/>
      <c r="OTP32" s="35"/>
      <c r="OTQ32" s="36"/>
      <c r="OTR32" s="35"/>
      <c r="OTS32" s="33"/>
      <c r="OTT32" s="33"/>
      <c r="OTU32" s="33"/>
      <c r="OTV32" s="33"/>
      <c r="OTW32" s="33"/>
      <c r="OTX32" s="33"/>
      <c r="OTY32" s="32"/>
      <c r="OTZ32" s="37"/>
      <c r="OUA32" s="33"/>
      <c r="OUB32" s="33"/>
      <c r="OUC32" s="15"/>
      <c r="OUD32" s="15"/>
      <c r="OUE32" s="32"/>
      <c r="OUF32" s="32"/>
      <c r="OUG32" s="33"/>
      <c r="OUH32" s="33"/>
      <c r="OUI32" s="32"/>
      <c r="OUJ32" s="34"/>
      <c r="OUK32" s="35"/>
      <c r="OUL32" s="36"/>
      <c r="OUM32" s="35"/>
      <c r="OUN32" s="33"/>
      <c r="OUO32" s="33"/>
      <c r="OUP32" s="33"/>
      <c r="OUQ32" s="33"/>
      <c r="OUR32" s="33"/>
      <c r="OUS32" s="33"/>
      <c r="OUT32" s="32"/>
      <c r="OUU32" s="37"/>
      <c r="OUV32" s="33"/>
      <c r="OUW32" s="33"/>
      <c r="OUX32" s="15"/>
      <c r="OUY32" s="15"/>
      <c r="OUZ32" s="32"/>
      <c r="OVA32" s="32"/>
      <c r="OVB32" s="33"/>
      <c r="OVC32" s="33"/>
      <c r="OVD32" s="32"/>
      <c r="OVE32" s="34"/>
      <c r="OVF32" s="35"/>
      <c r="OVG32" s="36"/>
      <c r="OVH32" s="35"/>
      <c r="OVI32" s="33"/>
      <c r="OVJ32" s="33"/>
      <c r="OVK32" s="33"/>
      <c r="OVL32" s="33"/>
      <c r="OVM32" s="33"/>
      <c r="OVN32" s="33"/>
      <c r="OVO32" s="32"/>
      <c r="OVP32" s="37"/>
      <c r="OVQ32" s="33"/>
      <c r="OVR32" s="33"/>
      <c r="OVS32" s="15"/>
      <c r="OVT32" s="15"/>
      <c r="OVU32" s="32"/>
      <c r="OVV32" s="32"/>
      <c r="OVW32" s="33"/>
      <c r="OVX32" s="33"/>
      <c r="OVY32" s="32"/>
      <c r="OVZ32" s="34"/>
      <c r="OWA32" s="35"/>
      <c r="OWB32" s="36"/>
      <c r="OWC32" s="35"/>
      <c r="OWD32" s="33"/>
      <c r="OWE32" s="33"/>
      <c r="OWF32" s="33"/>
      <c r="OWG32" s="33"/>
      <c r="OWH32" s="33"/>
      <c r="OWI32" s="33"/>
      <c r="OWJ32" s="32"/>
      <c r="OWK32" s="37"/>
      <c r="OWL32" s="33"/>
      <c r="OWM32" s="33"/>
      <c r="OWN32" s="15"/>
      <c r="OWO32" s="15"/>
      <c r="OWP32" s="32"/>
      <c r="OWQ32" s="32"/>
      <c r="OWR32" s="33"/>
      <c r="OWS32" s="33"/>
      <c r="OWT32" s="32"/>
      <c r="OWU32" s="34"/>
      <c r="OWV32" s="35"/>
      <c r="OWW32" s="36"/>
      <c r="OWX32" s="35"/>
      <c r="OWY32" s="33"/>
      <c r="OWZ32" s="33"/>
      <c r="OXA32" s="33"/>
      <c r="OXB32" s="33"/>
      <c r="OXC32" s="33"/>
      <c r="OXD32" s="33"/>
      <c r="OXE32" s="32"/>
      <c r="OXF32" s="37"/>
      <c r="OXG32" s="33"/>
      <c r="OXH32" s="33"/>
      <c r="OXI32" s="15"/>
      <c r="OXJ32" s="15"/>
      <c r="OXK32" s="32"/>
      <c r="OXL32" s="32"/>
      <c r="OXM32" s="33"/>
      <c r="OXN32" s="33"/>
      <c r="OXO32" s="32"/>
      <c r="OXP32" s="34"/>
      <c r="OXQ32" s="35"/>
      <c r="OXR32" s="36"/>
      <c r="OXS32" s="35"/>
      <c r="OXT32" s="33"/>
      <c r="OXU32" s="33"/>
      <c r="OXV32" s="33"/>
      <c r="OXW32" s="33"/>
      <c r="OXX32" s="33"/>
      <c r="OXY32" s="33"/>
      <c r="OXZ32" s="32"/>
      <c r="OYA32" s="37"/>
      <c r="OYB32" s="33"/>
      <c r="OYC32" s="33"/>
      <c r="OYD32" s="15"/>
      <c r="OYE32" s="15"/>
      <c r="OYF32" s="32"/>
      <c r="OYG32" s="32"/>
      <c r="OYH32" s="33"/>
      <c r="OYI32" s="33"/>
      <c r="OYJ32" s="32"/>
      <c r="OYK32" s="34"/>
      <c r="OYL32" s="35"/>
      <c r="OYM32" s="36"/>
      <c r="OYN32" s="35"/>
      <c r="OYO32" s="33"/>
      <c r="OYP32" s="33"/>
      <c r="OYQ32" s="33"/>
      <c r="OYR32" s="33"/>
      <c r="OYS32" s="33"/>
      <c r="OYT32" s="33"/>
      <c r="OYU32" s="32"/>
      <c r="OYV32" s="37"/>
      <c r="OYW32" s="33"/>
      <c r="OYX32" s="33"/>
      <c r="OYY32" s="15"/>
      <c r="OYZ32" s="15"/>
      <c r="OZA32" s="32"/>
      <c r="OZB32" s="32"/>
      <c r="OZC32" s="33"/>
      <c r="OZD32" s="33"/>
      <c r="OZE32" s="32"/>
      <c r="OZF32" s="34"/>
      <c r="OZG32" s="35"/>
      <c r="OZH32" s="36"/>
      <c r="OZI32" s="35"/>
      <c r="OZJ32" s="33"/>
      <c r="OZK32" s="33"/>
      <c r="OZL32" s="33"/>
      <c r="OZM32" s="33"/>
      <c r="OZN32" s="33"/>
      <c r="OZO32" s="33"/>
      <c r="OZP32" s="32"/>
      <c r="OZQ32" s="37"/>
      <c r="OZR32" s="33"/>
      <c r="OZS32" s="33"/>
      <c r="OZT32" s="15"/>
      <c r="OZU32" s="15"/>
      <c r="OZV32" s="32"/>
      <c r="OZW32" s="32"/>
      <c r="OZX32" s="33"/>
      <c r="OZY32" s="33"/>
      <c r="OZZ32" s="32"/>
      <c r="PAA32" s="34"/>
      <c r="PAB32" s="35"/>
      <c r="PAC32" s="36"/>
      <c r="PAD32" s="35"/>
      <c r="PAE32" s="33"/>
      <c r="PAF32" s="33"/>
      <c r="PAG32" s="33"/>
      <c r="PAH32" s="33"/>
      <c r="PAI32" s="33"/>
      <c r="PAJ32" s="33"/>
      <c r="PAK32" s="32"/>
      <c r="PAL32" s="37"/>
      <c r="PAM32" s="33"/>
      <c r="PAN32" s="33"/>
      <c r="PAO32" s="15"/>
      <c r="PAP32" s="15"/>
      <c r="PAQ32" s="32"/>
      <c r="PAR32" s="32"/>
      <c r="PAS32" s="33"/>
      <c r="PAT32" s="33"/>
      <c r="PAU32" s="32"/>
      <c r="PAV32" s="34"/>
      <c r="PAW32" s="35"/>
      <c r="PAX32" s="36"/>
      <c r="PAY32" s="35"/>
      <c r="PAZ32" s="33"/>
      <c r="PBA32" s="33"/>
      <c r="PBB32" s="33"/>
      <c r="PBC32" s="33"/>
      <c r="PBD32" s="33"/>
      <c r="PBE32" s="33"/>
      <c r="PBF32" s="32"/>
      <c r="PBG32" s="37"/>
      <c r="PBH32" s="33"/>
      <c r="PBI32" s="33"/>
      <c r="PBJ32" s="15"/>
      <c r="PBK32" s="15"/>
      <c r="PBL32" s="32"/>
      <c r="PBM32" s="32"/>
      <c r="PBN32" s="33"/>
      <c r="PBO32" s="33"/>
      <c r="PBP32" s="32"/>
      <c r="PBQ32" s="34"/>
      <c r="PBR32" s="35"/>
      <c r="PBS32" s="36"/>
      <c r="PBT32" s="35"/>
      <c r="PBU32" s="33"/>
      <c r="PBV32" s="33"/>
      <c r="PBW32" s="33"/>
      <c r="PBX32" s="33"/>
      <c r="PBY32" s="33"/>
      <c r="PBZ32" s="33"/>
      <c r="PCA32" s="32"/>
      <c r="PCB32" s="37"/>
      <c r="PCC32" s="33"/>
      <c r="PCD32" s="33"/>
      <c r="PCE32" s="15"/>
      <c r="PCF32" s="15"/>
      <c r="PCG32" s="32"/>
      <c r="PCH32" s="32"/>
      <c r="PCI32" s="33"/>
      <c r="PCJ32" s="33"/>
      <c r="PCK32" s="32"/>
      <c r="PCL32" s="34"/>
      <c r="PCM32" s="35"/>
      <c r="PCN32" s="36"/>
      <c r="PCO32" s="35"/>
      <c r="PCP32" s="33"/>
      <c r="PCQ32" s="33"/>
      <c r="PCR32" s="33"/>
      <c r="PCS32" s="33"/>
      <c r="PCT32" s="33"/>
      <c r="PCU32" s="33"/>
      <c r="PCV32" s="32"/>
      <c r="PCW32" s="37"/>
      <c r="PCX32" s="33"/>
      <c r="PCY32" s="33"/>
      <c r="PCZ32" s="15"/>
      <c r="PDA32" s="15"/>
      <c r="PDB32" s="32"/>
      <c r="PDC32" s="32"/>
      <c r="PDD32" s="33"/>
      <c r="PDE32" s="33"/>
      <c r="PDF32" s="32"/>
      <c r="PDG32" s="34"/>
      <c r="PDH32" s="35"/>
      <c r="PDI32" s="36"/>
      <c r="PDJ32" s="35"/>
      <c r="PDK32" s="33"/>
      <c r="PDL32" s="33"/>
      <c r="PDM32" s="33"/>
      <c r="PDN32" s="33"/>
      <c r="PDO32" s="33"/>
      <c r="PDP32" s="33"/>
      <c r="PDQ32" s="32"/>
      <c r="PDR32" s="37"/>
      <c r="PDS32" s="33"/>
      <c r="PDT32" s="33"/>
      <c r="PDU32" s="15"/>
      <c r="PDV32" s="15"/>
      <c r="PDW32" s="32"/>
      <c r="PDX32" s="32"/>
      <c r="PDY32" s="33"/>
      <c r="PDZ32" s="33"/>
      <c r="PEA32" s="32"/>
      <c r="PEB32" s="34"/>
      <c r="PEC32" s="35"/>
      <c r="PED32" s="36"/>
      <c r="PEE32" s="35"/>
      <c r="PEF32" s="33"/>
      <c r="PEG32" s="33"/>
      <c r="PEH32" s="33"/>
      <c r="PEI32" s="33"/>
      <c r="PEJ32" s="33"/>
      <c r="PEK32" s="33"/>
      <c r="PEL32" s="32"/>
      <c r="PEM32" s="37"/>
      <c r="PEN32" s="33"/>
      <c r="PEO32" s="33"/>
      <c r="PEP32" s="15"/>
      <c r="PEQ32" s="15"/>
      <c r="PER32" s="32"/>
      <c r="PES32" s="32"/>
      <c r="PET32" s="33"/>
      <c r="PEU32" s="33"/>
      <c r="PEV32" s="32"/>
      <c r="PEW32" s="34"/>
      <c r="PEX32" s="35"/>
      <c r="PEY32" s="36"/>
      <c r="PEZ32" s="35"/>
      <c r="PFA32" s="33"/>
      <c r="PFB32" s="33"/>
      <c r="PFC32" s="33"/>
      <c r="PFD32" s="33"/>
      <c r="PFE32" s="33"/>
      <c r="PFF32" s="33"/>
      <c r="PFG32" s="32"/>
      <c r="PFH32" s="37"/>
      <c r="PFI32" s="33"/>
      <c r="PFJ32" s="33"/>
      <c r="PFK32" s="15"/>
      <c r="PFL32" s="15"/>
      <c r="PFM32" s="32"/>
      <c r="PFN32" s="32"/>
      <c r="PFO32" s="33"/>
      <c r="PFP32" s="33"/>
      <c r="PFQ32" s="32"/>
      <c r="PFR32" s="34"/>
      <c r="PFS32" s="35"/>
      <c r="PFT32" s="36"/>
      <c r="PFU32" s="35"/>
      <c r="PFV32" s="33"/>
      <c r="PFW32" s="33"/>
      <c r="PFX32" s="33"/>
      <c r="PFY32" s="33"/>
      <c r="PFZ32" s="33"/>
      <c r="PGA32" s="33"/>
      <c r="PGB32" s="32"/>
      <c r="PGC32" s="37"/>
      <c r="PGD32" s="33"/>
      <c r="PGE32" s="33"/>
      <c r="PGF32" s="15"/>
      <c r="PGG32" s="15"/>
      <c r="PGH32" s="32"/>
      <c r="PGI32" s="32"/>
      <c r="PGJ32" s="33"/>
      <c r="PGK32" s="33"/>
      <c r="PGL32" s="32"/>
      <c r="PGM32" s="34"/>
      <c r="PGN32" s="35"/>
      <c r="PGO32" s="36"/>
      <c r="PGP32" s="35"/>
      <c r="PGQ32" s="33"/>
      <c r="PGR32" s="33"/>
      <c r="PGS32" s="33"/>
      <c r="PGT32" s="33"/>
      <c r="PGU32" s="33"/>
      <c r="PGV32" s="33"/>
      <c r="PGW32" s="32"/>
      <c r="PGX32" s="37"/>
      <c r="PGY32" s="33"/>
      <c r="PGZ32" s="33"/>
      <c r="PHA32" s="15"/>
      <c r="PHB32" s="15"/>
      <c r="PHC32" s="32"/>
      <c r="PHD32" s="32"/>
      <c r="PHE32" s="33"/>
      <c r="PHF32" s="33"/>
      <c r="PHG32" s="32"/>
      <c r="PHH32" s="34"/>
      <c r="PHI32" s="35"/>
      <c r="PHJ32" s="36"/>
      <c r="PHK32" s="35"/>
      <c r="PHL32" s="33"/>
      <c r="PHM32" s="33"/>
      <c r="PHN32" s="33"/>
      <c r="PHO32" s="33"/>
      <c r="PHP32" s="33"/>
      <c r="PHQ32" s="33"/>
      <c r="PHR32" s="32"/>
      <c r="PHS32" s="37"/>
      <c r="PHT32" s="33"/>
      <c r="PHU32" s="33"/>
      <c r="PHV32" s="15"/>
      <c r="PHW32" s="15"/>
      <c r="PHX32" s="32"/>
      <c r="PHY32" s="32"/>
      <c r="PHZ32" s="33"/>
      <c r="PIA32" s="33"/>
      <c r="PIB32" s="32"/>
      <c r="PIC32" s="34"/>
      <c r="PID32" s="35"/>
      <c r="PIE32" s="36"/>
      <c r="PIF32" s="35"/>
      <c r="PIG32" s="33"/>
      <c r="PIH32" s="33"/>
      <c r="PII32" s="33"/>
      <c r="PIJ32" s="33"/>
      <c r="PIK32" s="33"/>
      <c r="PIL32" s="33"/>
      <c r="PIM32" s="32"/>
      <c r="PIN32" s="37"/>
      <c r="PIO32" s="33"/>
      <c r="PIP32" s="33"/>
      <c r="PIQ32" s="15"/>
      <c r="PIR32" s="15"/>
      <c r="PIS32" s="32"/>
      <c r="PIT32" s="32"/>
      <c r="PIU32" s="33"/>
      <c r="PIV32" s="33"/>
      <c r="PIW32" s="32"/>
      <c r="PIX32" s="34"/>
      <c r="PIY32" s="35"/>
      <c r="PIZ32" s="36"/>
      <c r="PJA32" s="35"/>
      <c r="PJB32" s="33"/>
      <c r="PJC32" s="33"/>
      <c r="PJD32" s="33"/>
      <c r="PJE32" s="33"/>
      <c r="PJF32" s="33"/>
      <c r="PJG32" s="33"/>
      <c r="PJH32" s="32"/>
      <c r="PJI32" s="37"/>
      <c r="PJJ32" s="33"/>
      <c r="PJK32" s="33"/>
      <c r="PJL32" s="15"/>
      <c r="PJM32" s="15"/>
      <c r="PJN32" s="32"/>
      <c r="PJO32" s="32"/>
      <c r="PJP32" s="33"/>
      <c r="PJQ32" s="33"/>
      <c r="PJR32" s="32"/>
      <c r="PJS32" s="34"/>
      <c r="PJT32" s="35"/>
      <c r="PJU32" s="36"/>
      <c r="PJV32" s="35"/>
      <c r="PJW32" s="33"/>
      <c r="PJX32" s="33"/>
      <c r="PJY32" s="33"/>
      <c r="PJZ32" s="33"/>
      <c r="PKA32" s="33"/>
      <c r="PKB32" s="33"/>
      <c r="PKC32" s="32"/>
      <c r="PKD32" s="37"/>
      <c r="PKE32" s="33"/>
      <c r="PKF32" s="33"/>
      <c r="PKG32" s="15"/>
      <c r="PKH32" s="15"/>
      <c r="PKI32" s="32"/>
      <c r="PKJ32" s="32"/>
      <c r="PKK32" s="33"/>
      <c r="PKL32" s="33"/>
      <c r="PKM32" s="32"/>
      <c r="PKN32" s="34"/>
      <c r="PKO32" s="35"/>
      <c r="PKP32" s="36"/>
      <c r="PKQ32" s="35"/>
      <c r="PKR32" s="33"/>
      <c r="PKS32" s="33"/>
      <c r="PKT32" s="33"/>
      <c r="PKU32" s="33"/>
      <c r="PKV32" s="33"/>
      <c r="PKW32" s="33"/>
      <c r="PKX32" s="32"/>
      <c r="PKY32" s="37"/>
      <c r="PKZ32" s="33"/>
      <c r="PLA32" s="33"/>
      <c r="PLB32" s="15"/>
      <c r="PLC32" s="15"/>
      <c r="PLD32" s="32"/>
      <c r="PLE32" s="32"/>
      <c r="PLF32" s="33"/>
      <c r="PLG32" s="33"/>
      <c r="PLH32" s="32"/>
      <c r="PLI32" s="34"/>
      <c r="PLJ32" s="35"/>
      <c r="PLK32" s="36"/>
      <c r="PLL32" s="35"/>
      <c r="PLM32" s="33"/>
      <c r="PLN32" s="33"/>
      <c r="PLO32" s="33"/>
      <c r="PLP32" s="33"/>
      <c r="PLQ32" s="33"/>
      <c r="PLR32" s="33"/>
      <c r="PLS32" s="32"/>
      <c r="PLT32" s="37"/>
      <c r="PLU32" s="33"/>
      <c r="PLV32" s="33"/>
      <c r="PLW32" s="15"/>
      <c r="PLX32" s="15"/>
      <c r="PLY32" s="32"/>
      <c r="PLZ32" s="32"/>
      <c r="PMA32" s="33"/>
      <c r="PMB32" s="33"/>
      <c r="PMC32" s="32"/>
      <c r="PMD32" s="34"/>
      <c r="PME32" s="35"/>
      <c r="PMF32" s="36"/>
      <c r="PMG32" s="35"/>
      <c r="PMH32" s="33"/>
      <c r="PMI32" s="33"/>
      <c r="PMJ32" s="33"/>
      <c r="PMK32" s="33"/>
      <c r="PML32" s="33"/>
      <c r="PMM32" s="33"/>
      <c r="PMN32" s="32"/>
      <c r="PMO32" s="37"/>
      <c r="PMP32" s="33"/>
      <c r="PMQ32" s="33"/>
      <c r="PMR32" s="15"/>
      <c r="PMS32" s="15"/>
      <c r="PMT32" s="32"/>
      <c r="PMU32" s="32"/>
      <c r="PMV32" s="33"/>
      <c r="PMW32" s="33"/>
      <c r="PMX32" s="32"/>
      <c r="PMY32" s="34"/>
      <c r="PMZ32" s="35"/>
      <c r="PNA32" s="36"/>
      <c r="PNB32" s="35"/>
      <c r="PNC32" s="33"/>
      <c r="PND32" s="33"/>
      <c r="PNE32" s="33"/>
      <c r="PNF32" s="33"/>
      <c r="PNG32" s="33"/>
      <c r="PNH32" s="33"/>
      <c r="PNI32" s="32"/>
      <c r="PNJ32" s="37"/>
      <c r="PNK32" s="33"/>
      <c r="PNL32" s="33"/>
      <c r="PNM32" s="15"/>
      <c r="PNN32" s="15"/>
      <c r="PNO32" s="32"/>
      <c r="PNP32" s="32"/>
      <c r="PNQ32" s="33"/>
      <c r="PNR32" s="33"/>
      <c r="PNS32" s="32"/>
      <c r="PNT32" s="34"/>
      <c r="PNU32" s="35"/>
      <c r="PNV32" s="36"/>
      <c r="PNW32" s="35"/>
      <c r="PNX32" s="33"/>
      <c r="PNY32" s="33"/>
      <c r="PNZ32" s="33"/>
      <c r="POA32" s="33"/>
      <c r="POB32" s="33"/>
      <c r="POC32" s="33"/>
      <c r="POD32" s="32"/>
      <c r="POE32" s="37"/>
      <c r="POF32" s="33"/>
      <c r="POG32" s="33"/>
      <c r="POH32" s="15"/>
      <c r="POI32" s="15"/>
      <c r="POJ32" s="32"/>
      <c r="POK32" s="32"/>
      <c r="POL32" s="33"/>
      <c r="POM32" s="33"/>
      <c r="PON32" s="32"/>
      <c r="POO32" s="34"/>
      <c r="POP32" s="35"/>
      <c r="POQ32" s="36"/>
      <c r="POR32" s="35"/>
      <c r="POS32" s="33"/>
      <c r="POT32" s="33"/>
      <c r="POU32" s="33"/>
      <c r="POV32" s="33"/>
      <c r="POW32" s="33"/>
      <c r="POX32" s="33"/>
      <c r="POY32" s="32"/>
      <c r="POZ32" s="37"/>
      <c r="PPA32" s="33"/>
      <c r="PPB32" s="33"/>
      <c r="PPC32" s="15"/>
      <c r="PPD32" s="15"/>
      <c r="PPE32" s="32"/>
      <c r="PPF32" s="32"/>
      <c r="PPG32" s="33"/>
      <c r="PPH32" s="33"/>
      <c r="PPI32" s="32"/>
      <c r="PPJ32" s="34"/>
      <c r="PPK32" s="35"/>
      <c r="PPL32" s="36"/>
      <c r="PPM32" s="35"/>
      <c r="PPN32" s="33"/>
      <c r="PPO32" s="33"/>
      <c r="PPP32" s="33"/>
      <c r="PPQ32" s="33"/>
      <c r="PPR32" s="33"/>
      <c r="PPS32" s="33"/>
      <c r="PPT32" s="32"/>
      <c r="PPU32" s="37"/>
      <c r="PPV32" s="33"/>
      <c r="PPW32" s="33"/>
      <c r="PPX32" s="15"/>
      <c r="PPY32" s="15"/>
      <c r="PPZ32" s="32"/>
      <c r="PQA32" s="32"/>
      <c r="PQB32" s="33"/>
      <c r="PQC32" s="33"/>
      <c r="PQD32" s="32"/>
      <c r="PQE32" s="34"/>
      <c r="PQF32" s="35"/>
      <c r="PQG32" s="36"/>
      <c r="PQH32" s="35"/>
      <c r="PQI32" s="33"/>
      <c r="PQJ32" s="33"/>
      <c r="PQK32" s="33"/>
      <c r="PQL32" s="33"/>
      <c r="PQM32" s="33"/>
      <c r="PQN32" s="33"/>
      <c r="PQO32" s="32"/>
      <c r="PQP32" s="37"/>
      <c r="PQQ32" s="33"/>
      <c r="PQR32" s="33"/>
      <c r="PQS32" s="15"/>
      <c r="PQT32" s="15"/>
      <c r="PQU32" s="32"/>
      <c r="PQV32" s="32"/>
      <c r="PQW32" s="33"/>
      <c r="PQX32" s="33"/>
      <c r="PQY32" s="32"/>
      <c r="PQZ32" s="34"/>
      <c r="PRA32" s="35"/>
      <c r="PRB32" s="36"/>
      <c r="PRC32" s="35"/>
      <c r="PRD32" s="33"/>
      <c r="PRE32" s="33"/>
      <c r="PRF32" s="33"/>
      <c r="PRG32" s="33"/>
      <c r="PRH32" s="33"/>
      <c r="PRI32" s="33"/>
      <c r="PRJ32" s="32"/>
      <c r="PRK32" s="37"/>
      <c r="PRL32" s="33"/>
      <c r="PRM32" s="33"/>
      <c r="PRN32" s="15"/>
      <c r="PRO32" s="15"/>
      <c r="PRP32" s="32"/>
      <c r="PRQ32" s="32"/>
      <c r="PRR32" s="33"/>
      <c r="PRS32" s="33"/>
      <c r="PRT32" s="32"/>
      <c r="PRU32" s="34"/>
      <c r="PRV32" s="35"/>
      <c r="PRW32" s="36"/>
      <c r="PRX32" s="35"/>
      <c r="PRY32" s="33"/>
      <c r="PRZ32" s="33"/>
      <c r="PSA32" s="33"/>
      <c r="PSB32" s="33"/>
      <c r="PSC32" s="33"/>
      <c r="PSD32" s="33"/>
      <c r="PSE32" s="32"/>
      <c r="PSF32" s="37"/>
      <c r="PSG32" s="33"/>
      <c r="PSH32" s="33"/>
      <c r="PSI32" s="15"/>
      <c r="PSJ32" s="15"/>
      <c r="PSK32" s="32"/>
      <c r="PSL32" s="32"/>
      <c r="PSM32" s="33"/>
      <c r="PSN32" s="33"/>
      <c r="PSO32" s="32"/>
      <c r="PSP32" s="34"/>
      <c r="PSQ32" s="35"/>
      <c r="PSR32" s="36"/>
      <c r="PSS32" s="35"/>
      <c r="PST32" s="33"/>
      <c r="PSU32" s="33"/>
      <c r="PSV32" s="33"/>
      <c r="PSW32" s="33"/>
      <c r="PSX32" s="33"/>
      <c r="PSY32" s="33"/>
      <c r="PSZ32" s="32"/>
      <c r="PTA32" s="37"/>
      <c r="PTB32" s="33"/>
      <c r="PTC32" s="33"/>
      <c r="PTD32" s="15"/>
      <c r="PTE32" s="15"/>
      <c r="PTF32" s="32"/>
      <c r="PTG32" s="32"/>
      <c r="PTH32" s="33"/>
      <c r="PTI32" s="33"/>
      <c r="PTJ32" s="32"/>
      <c r="PTK32" s="34"/>
      <c r="PTL32" s="35"/>
      <c r="PTM32" s="36"/>
      <c r="PTN32" s="35"/>
      <c r="PTO32" s="33"/>
      <c r="PTP32" s="33"/>
      <c r="PTQ32" s="33"/>
      <c r="PTR32" s="33"/>
      <c r="PTS32" s="33"/>
      <c r="PTT32" s="33"/>
      <c r="PTU32" s="32"/>
      <c r="PTV32" s="37"/>
      <c r="PTW32" s="33"/>
      <c r="PTX32" s="33"/>
      <c r="PTY32" s="15"/>
      <c r="PTZ32" s="15"/>
      <c r="PUA32" s="32"/>
      <c r="PUB32" s="32"/>
      <c r="PUC32" s="33"/>
      <c r="PUD32" s="33"/>
      <c r="PUE32" s="32"/>
      <c r="PUF32" s="34"/>
      <c r="PUG32" s="35"/>
      <c r="PUH32" s="36"/>
      <c r="PUI32" s="35"/>
      <c r="PUJ32" s="33"/>
      <c r="PUK32" s="33"/>
      <c r="PUL32" s="33"/>
      <c r="PUM32" s="33"/>
      <c r="PUN32" s="33"/>
      <c r="PUO32" s="33"/>
      <c r="PUP32" s="32"/>
      <c r="PUQ32" s="37"/>
      <c r="PUR32" s="33"/>
      <c r="PUS32" s="33"/>
      <c r="PUT32" s="15"/>
      <c r="PUU32" s="15"/>
      <c r="PUV32" s="32"/>
      <c r="PUW32" s="32"/>
      <c r="PUX32" s="33"/>
      <c r="PUY32" s="33"/>
      <c r="PUZ32" s="32"/>
      <c r="PVA32" s="34"/>
      <c r="PVB32" s="35"/>
      <c r="PVC32" s="36"/>
      <c r="PVD32" s="35"/>
      <c r="PVE32" s="33"/>
      <c r="PVF32" s="33"/>
      <c r="PVG32" s="33"/>
      <c r="PVH32" s="33"/>
      <c r="PVI32" s="33"/>
      <c r="PVJ32" s="33"/>
      <c r="PVK32" s="32"/>
      <c r="PVL32" s="37"/>
      <c r="PVM32" s="33"/>
      <c r="PVN32" s="33"/>
      <c r="PVO32" s="15"/>
      <c r="PVP32" s="15"/>
      <c r="PVQ32" s="32"/>
      <c r="PVR32" s="32"/>
      <c r="PVS32" s="33"/>
      <c r="PVT32" s="33"/>
      <c r="PVU32" s="32"/>
      <c r="PVV32" s="34"/>
      <c r="PVW32" s="35"/>
      <c r="PVX32" s="36"/>
      <c r="PVY32" s="35"/>
      <c r="PVZ32" s="33"/>
      <c r="PWA32" s="33"/>
      <c r="PWB32" s="33"/>
      <c r="PWC32" s="33"/>
      <c r="PWD32" s="33"/>
      <c r="PWE32" s="33"/>
      <c r="PWF32" s="32"/>
      <c r="PWG32" s="37"/>
      <c r="PWH32" s="33"/>
      <c r="PWI32" s="33"/>
      <c r="PWJ32" s="15"/>
      <c r="PWK32" s="15"/>
      <c r="PWL32" s="32"/>
      <c r="PWM32" s="32"/>
      <c r="PWN32" s="33"/>
      <c r="PWO32" s="33"/>
      <c r="PWP32" s="32"/>
      <c r="PWQ32" s="34"/>
      <c r="PWR32" s="35"/>
      <c r="PWS32" s="36"/>
      <c r="PWT32" s="35"/>
      <c r="PWU32" s="33"/>
      <c r="PWV32" s="33"/>
      <c r="PWW32" s="33"/>
      <c r="PWX32" s="33"/>
      <c r="PWY32" s="33"/>
      <c r="PWZ32" s="33"/>
      <c r="PXA32" s="32"/>
      <c r="PXB32" s="37"/>
      <c r="PXC32" s="33"/>
      <c r="PXD32" s="33"/>
      <c r="PXE32" s="15"/>
      <c r="PXF32" s="15"/>
      <c r="PXG32" s="32"/>
      <c r="PXH32" s="32"/>
      <c r="PXI32" s="33"/>
      <c r="PXJ32" s="33"/>
      <c r="PXK32" s="32"/>
      <c r="PXL32" s="34"/>
      <c r="PXM32" s="35"/>
      <c r="PXN32" s="36"/>
      <c r="PXO32" s="35"/>
      <c r="PXP32" s="33"/>
      <c r="PXQ32" s="33"/>
      <c r="PXR32" s="33"/>
      <c r="PXS32" s="33"/>
      <c r="PXT32" s="33"/>
      <c r="PXU32" s="33"/>
      <c r="PXV32" s="32"/>
      <c r="PXW32" s="37"/>
      <c r="PXX32" s="33"/>
      <c r="PXY32" s="33"/>
      <c r="PXZ32" s="15"/>
      <c r="PYA32" s="15"/>
      <c r="PYB32" s="32"/>
      <c r="PYC32" s="32"/>
      <c r="PYD32" s="33"/>
      <c r="PYE32" s="33"/>
      <c r="PYF32" s="32"/>
      <c r="PYG32" s="34"/>
      <c r="PYH32" s="35"/>
      <c r="PYI32" s="36"/>
      <c r="PYJ32" s="35"/>
      <c r="PYK32" s="33"/>
      <c r="PYL32" s="33"/>
      <c r="PYM32" s="33"/>
      <c r="PYN32" s="33"/>
      <c r="PYO32" s="33"/>
      <c r="PYP32" s="33"/>
      <c r="PYQ32" s="32"/>
      <c r="PYR32" s="37"/>
      <c r="PYS32" s="33"/>
      <c r="PYT32" s="33"/>
      <c r="PYU32" s="15"/>
      <c r="PYV32" s="15"/>
      <c r="PYW32" s="32"/>
      <c r="PYX32" s="32"/>
      <c r="PYY32" s="33"/>
      <c r="PYZ32" s="33"/>
      <c r="PZA32" s="32"/>
      <c r="PZB32" s="34"/>
      <c r="PZC32" s="35"/>
      <c r="PZD32" s="36"/>
      <c r="PZE32" s="35"/>
      <c r="PZF32" s="33"/>
      <c r="PZG32" s="33"/>
      <c r="PZH32" s="33"/>
      <c r="PZI32" s="33"/>
      <c r="PZJ32" s="33"/>
      <c r="PZK32" s="33"/>
      <c r="PZL32" s="32"/>
      <c r="PZM32" s="37"/>
      <c r="PZN32" s="33"/>
      <c r="PZO32" s="33"/>
      <c r="PZP32" s="15"/>
      <c r="PZQ32" s="15"/>
      <c r="PZR32" s="32"/>
      <c r="PZS32" s="32"/>
      <c r="PZT32" s="33"/>
      <c r="PZU32" s="33"/>
      <c r="PZV32" s="32"/>
      <c r="PZW32" s="34"/>
      <c r="PZX32" s="35"/>
      <c r="PZY32" s="36"/>
      <c r="PZZ32" s="35"/>
      <c r="QAA32" s="33"/>
      <c r="QAB32" s="33"/>
      <c r="QAC32" s="33"/>
      <c r="QAD32" s="33"/>
      <c r="QAE32" s="33"/>
      <c r="QAF32" s="33"/>
      <c r="QAG32" s="32"/>
      <c r="QAH32" s="37"/>
      <c r="QAI32" s="33"/>
      <c r="QAJ32" s="33"/>
      <c r="QAK32" s="15"/>
      <c r="QAL32" s="15"/>
      <c r="QAM32" s="32"/>
      <c r="QAN32" s="32"/>
      <c r="QAO32" s="33"/>
      <c r="QAP32" s="33"/>
      <c r="QAQ32" s="32"/>
      <c r="QAR32" s="34"/>
      <c r="QAS32" s="35"/>
      <c r="QAT32" s="36"/>
      <c r="QAU32" s="35"/>
      <c r="QAV32" s="33"/>
      <c r="QAW32" s="33"/>
      <c r="QAX32" s="33"/>
      <c r="QAY32" s="33"/>
      <c r="QAZ32" s="33"/>
      <c r="QBA32" s="33"/>
      <c r="QBB32" s="32"/>
      <c r="QBC32" s="37"/>
      <c r="QBD32" s="33"/>
      <c r="QBE32" s="33"/>
      <c r="QBF32" s="15"/>
      <c r="QBG32" s="15"/>
      <c r="QBH32" s="32"/>
      <c r="QBI32" s="32"/>
      <c r="QBJ32" s="33"/>
      <c r="QBK32" s="33"/>
      <c r="QBL32" s="32"/>
      <c r="QBM32" s="34"/>
      <c r="QBN32" s="35"/>
      <c r="QBO32" s="36"/>
      <c r="QBP32" s="35"/>
      <c r="QBQ32" s="33"/>
      <c r="QBR32" s="33"/>
      <c r="QBS32" s="33"/>
      <c r="QBT32" s="33"/>
      <c r="QBU32" s="33"/>
      <c r="QBV32" s="33"/>
      <c r="QBW32" s="32"/>
      <c r="QBX32" s="37"/>
      <c r="QBY32" s="33"/>
      <c r="QBZ32" s="33"/>
      <c r="QCA32" s="15"/>
      <c r="QCB32" s="15"/>
      <c r="QCC32" s="32"/>
      <c r="QCD32" s="32"/>
      <c r="QCE32" s="33"/>
      <c r="QCF32" s="33"/>
      <c r="QCG32" s="32"/>
      <c r="QCH32" s="34"/>
      <c r="QCI32" s="35"/>
      <c r="QCJ32" s="36"/>
      <c r="QCK32" s="35"/>
      <c r="QCL32" s="33"/>
      <c r="QCM32" s="33"/>
      <c r="QCN32" s="33"/>
      <c r="QCO32" s="33"/>
      <c r="QCP32" s="33"/>
      <c r="QCQ32" s="33"/>
      <c r="QCR32" s="32"/>
      <c r="QCS32" s="37"/>
      <c r="QCT32" s="33"/>
      <c r="QCU32" s="33"/>
      <c r="QCV32" s="15"/>
      <c r="QCW32" s="15"/>
      <c r="QCX32" s="32"/>
      <c r="QCY32" s="32"/>
      <c r="QCZ32" s="33"/>
      <c r="QDA32" s="33"/>
      <c r="QDB32" s="32"/>
      <c r="QDC32" s="34"/>
      <c r="QDD32" s="35"/>
      <c r="QDE32" s="36"/>
      <c r="QDF32" s="35"/>
      <c r="QDG32" s="33"/>
      <c r="QDH32" s="33"/>
      <c r="QDI32" s="33"/>
      <c r="QDJ32" s="33"/>
      <c r="QDK32" s="33"/>
      <c r="QDL32" s="33"/>
      <c r="QDM32" s="32"/>
      <c r="QDN32" s="37"/>
      <c r="QDO32" s="33"/>
      <c r="QDP32" s="33"/>
      <c r="QDQ32" s="15"/>
      <c r="QDR32" s="15"/>
      <c r="QDS32" s="32"/>
      <c r="QDT32" s="32"/>
      <c r="QDU32" s="33"/>
      <c r="QDV32" s="33"/>
      <c r="QDW32" s="32"/>
      <c r="QDX32" s="34"/>
      <c r="QDY32" s="35"/>
      <c r="QDZ32" s="36"/>
      <c r="QEA32" s="35"/>
      <c r="QEB32" s="33"/>
      <c r="QEC32" s="33"/>
      <c r="QED32" s="33"/>
      <c r="QEE32" s="33"/>
      <c r="QEF32" s="33"/>
      <c r="QEG32" s="33"/>
      <c r="QEH32" s="32"/>
      <c r="QEI32" s="37"/>
      <c r="QEJ32" s="33"/>
      <c r="QEK32" s="33"/>
      <c r="QEL32" s="15"/>
      <c r="QEM32" s="15"/>
      <c r="QEN32" s="32"/>
      <c r="QEO32" s="32"/>
      <c r="QEP32" s="33"/>
      <c r="QEQ32" s="33"/>
      <c r="QER32" s="32"/>
      <c r="QES32" s="34"/>
      <c r="QET32" s="35"/>
      <c r="QEU32" s="36"/>
      <c r="QEV32" s="35"/>
      <c r="QEW32" s="33"/>
      <c r="QEX32" s="33"/>
      <c r="QEY32" s="33"/>
      <c r="QEZ32" s="33"/>
      <c r="QFA32" s="33"/>
      <c r="QFB32" s="33"/>
      <c r="QFC32" s="32"/>
      <c r="QFD32" s="37"/>
      <c r="QFE32" s="33"/>
      <c r="QFF32" s="33"/>
      <c r="QFG32" s="15"/>
      <c r="QFH32" s="15"/>
      <c r="QFI32" s="32"/>
      <c r="QFJ32" s="32"/>
      <c r="QFK32" s="33"/>
      <c r="QFL32" s="33"/>
      <c r="QFM32" s="32"/>
      <c r="QFN32" s="34"/>
      <c r="QFO32" s="35"/>
      <c r="QFP32" s="36"/>
      <c r="QFQ32" s="35"/>
      <c r="QFR32" s="33"/>
      <c r="QFS32" s="33"/>
      <c r="QFT32" s="33"/>
      <c r="QFU32" s="33"/>
      <c r="QFV32" s="33"/>
      <c r="QFW32" s="33"/>
      <c r="QFX32" s="32"/>
      <c r="QFY32" s="37"/>
      <c r="QFZ32" s="33"/>
      <c r="QGA32" s="33"/>
      <c r="QGB32" s="15"/>
      <c r="QGC32" s="15"/>
      <c r="QGD32" s="32"/>
      <c r="QGE32" s="32"/>
      <c r="QGF32" s="33"/>
      <c r="QGG32" s="33"/>
      <c r="QGH32" s="32"/>
      <c r="QGI32" s="34"/>
      <c r="QGJ32" s="35"/>
      <c r="QGK32" s="36"/>
      <c r="QGL32" s="35"/>
      <c r="QGM32" s="33"/>
      <c r="QGN32" s="33"/>
      <c r="QGO32" s="33"/>
      <c r="QGP32" s="33"/>
      <c r="QGQ32" s="33"/>
      <c r="QGR32" s="33"/>
      <c r="QGS32" s="32"/>
      <c r="QGT32" s="37"/>
      <c r="QGU32" s="33"/>
      <c r="QGV32" s="33"/>
      <c r="QGW32" s="15"/>
      <c r="QGX32" s="15"/>
      <c r="QGY32" s="32"/>
      <c r="QGZ32" s="32"/>
      <c r="QHA32" s="33"/>
      <c r="QHB32" s="33"/>
      <c r="QHC32" s="32"/>
      <c r="QHD32" s="34"/>
      <c r="QHE32" s="35"/>
      <c r="QHF32" s="36"/>
      <c r="QHG32" s="35"/>
      <c r="QHH32" s="33"/>
      <c r="QHI32" s="33"/>
      <c r="QHJ32" s="33"/>
      <c r="QHK32" s="33"/>
      <c r="QHL32" s="33"/>
      <c r="QHM32" s="33"/>
      <c r="QHN32" s="32"/>
      <c r="QHO32" s="37"/>
      <c r="QHP32" s="33"/>
      <c r="QHQ32" s="33"/>
      <c r="QHR32" s="15"/>
      <c r="QHS32" s="15"/>
      <c r="QHT32" s="32"/>
      <c r="QHU32" s="32"/>
      <c r="QHV32" s="33"/>
      <c r="QHW32" s="33"/>
      <c r="QHX32" s="32"/>
      <c r="QHY32" s="34"/>
      <c r="QHZ32" s="35"/>
      <c r="QIA32" s="36"/>
      <c r="QIB32" s="35"/>
      <c r="QIC32" s="33"/>
      <c r="QID32" s="33"/>
      <c r="QIE32" s="33"/>
      <c r="QIF32" s="33"/>
      <c r="QIG32" s="33"/>
      <c r="QIH32" s="33"/>
      <c r="QII32" s="32"/>
      <c r="QIJ32" s="37"/>
      <c r="QIK32" s="33"/>
      <c r="QIL32" s="33"/>
      <c r="QIM32" s="15"/>
      <c r="QIN32" s="15"/>
      <c r="QIO32" s="32"/>
      <c r="QIP32" s="32"/>
      <c r="QIQ32" s="33"/>
      <c r="QIR32" s="33"/>
      <c r="QIS32" s="32"/>
      <c r="QIT32" s="34"/>
      <c r="QIU32" s="35"/>
      <c r="QIV32" s="36"/>
      <c r="QIW32" s="35"/>
      <c r="QIX32" s="33"/>
      <c r="QIY32" s="33"/>
      <c r="QIZ32" s="33"/>
      <c r="QJA32" s="33"/>
      <c r="QJB32" s="33"/>
      <c r="QJC32" s="33"/>
      <c r="QJD32" s="32"/>
      <c r="QJE32" s="37"/>
      <c r="QJF32" s="33"/>
      <c r="QJG32" s="33"/>
      <c r="QJH32" s="15"/>
      <c r="QJI32" s="15"/>
      <c r="QJJ32" s="32"/>
      <c r="QJK32" s="32"/>
      <c r="QJL32" s="33"/>
      <c r="QJM32" s="33"/>
      <c r="QJN32" s="32"/>
      <c r="QJO32" s="34"/>
      <c r="QJP32" s="35"/>
      <c r="QJQ32" s="36"/>
      <c r="QJR32" s="35"/>
      <c r="QJS32" s="33"/>
      <c r="QJT32" s="33"/>
      <c r="QJU32" s="33"/>
      <c r="QJV32" s="33"/>
      <c r="QJW32" s="33"/>
      <c r="QJX32" s="33"/>
      <c r="QJY32" s="32"/>
      <c r="QJZ32" s="37"/>
      <c r="QKA32" s="33"/>
      <c r="QKB32" s="33"/>
      <c r="QKC32" s="15"/>
      <c r="QKD32" s="15"/>
      <c r="QKE32" s="32"/>
      <c r="QKF32" s="32"/>
      <c r="QKG32" s="33"/>
      <c r="QKH32" s="33"/>
      <c r="QKI32" s="32"/>
      <c r="QKJ32" s="34"/>
      <c r="QKK32" s="35"/>
      <c r="QKL32" s="36"/>
      <c r="QKM32" s="35"/>
      <c r="QKN32" s="33"/>
      <c r="QKO32" s="33"/>
      <c r="QKP32" s="33"/>
      <c r="QKQ32" s="33"/>
      <c r="QKR32" s="33"/>
      <c r="QKS32" s="33"/>
      <c r="QKT32" s="32"/>
      <c r="QKU32" s="37"/>
      <c r="QKV32" s="33"/>
      <c r="QKW32" s="33"/>
      <c r="QKX32" s="15"/>
      <c r="QKY32" s="15"/>
      <c r="QKZ32" s="32"/>
      <c r="QLA32" s="32"/>
      <c r="QLB32" s="33"/>
      <c r="QLC32" s="33"/>
      <c r="QLD32" s="32"/>
      <c r="QLE32" s="34"/>
      <c r="QLF32" s="35"/>
      <c r="QLG32" s="36"/>
      <c r="QLH32" s="35"/>
      <c r="QLI32" s="33"/>
      <c r="QLJ32" s="33"/>
      <c r="QLK32" s="33"/>
      <c r="QLL32" s="33"/>
      <c r="QLM32" s="33"/>
      <c r="QLN32" s="33"/>
      <c r="QLO32" s="32"/>
      <c r="QLP32" s="37"/>
      <c r="QLQ32" s="33"/>
      <c r="QLR32" s="33"/>
      <c r="QLS32" s="15"/>
      <c r="QLT32" s="15"/>
      <c r="QLU32" s="32"/>
      <c r="QLV32" s="32"/>
      <c r="QLW32" s="33"/>
      <c r="QLX32" s="33"/>
      <c r="QLY32" s="32"/>
      <c r="QLZ32" s="34"/>
      <c r="QMA32" s="35"/>
      <c r="QMB32" s="36"/>
      <c r="QMC32" s="35"/>
      <c r="QMD32" s="33"/>
      <c r="QME32" s="33"/>
      <c r="QMF32" s="33"/>
      <c r="QMG32" s="33"/>
      <c r="QMH32" s="33"/>
      <c r="QMI32" s="33"/>
      <c r="QMJ32" s="32"/>
      <c r="QMK32" s="37"/>
      <c r="QML32" s="33"/>
      <c r="QMM32" s="33"/>
      <c r="QMN32" s="15"/>
      <c r="QMO32" s="15"/>
      <c r="QMP32" s="32"/>
      <c r="QMQ32" s="32"/>
      <c r="QMR32" s="33"/>
      <c r="QMS32" s="33"/>
      <c r="QMT32" s="32"/>
      <c r="QMU32" s="34"/>
      <c r="QMV32" s="35"/>
      <c r="QMW32" s="36"/>
      <c r="QMX32" s="35"/>
      <c r="QMY32" s="33"/>
      <c r="QMZ32" s="33"/>
      <c r="QNA32" s="33"/>
      <c r="QNB32" s="33"/>
      <c r="QNC32" s="33"/>
      <c r="QND32" s="33"/>
      <c r="QNE32" s="32"/>
      <c r="QNF32" s="37"/>
      <c r="QNG32" s="33"/>
      <c r="QNH32" s="33"/>
      <c r="QNI32" s="15"/>
      <c r="QNJ32" s="15"/>
      <c r="QNK32" s="32"/>
      <c r="QNL32" s="32"/>
      <c r="QNM32" s="33"/>
      <c r="QNN32" s="33"/>
      <c r="QNO32" s="32"/>
      <c r="QNP32" s="34"/>
      <c r="QNQ32" s="35"/>
      <c r="QNR32" s="36"/>
      <c r="QNS32" s="35"/>
      <c r="QNT32" s="33"/>
      <c r="QNU32" s="33"/>
      <c r="QNV32" s="33"/>
      <c r="QNW32" s="33"/>
      <c r="QNX32" s="33"/>
      <c r="QNY32" s="33"/>
      <c r="QNZ32" s="32"/>
      <c r="QOA32" s="37"/>
      <c r="QOB32" s="33"/>
      <c r="QOC32" s="33"/>
      <c r="QOD32" s="15"/>
      <c r="QOE32" s="15"/>
      <c r="QOF32" s="32"/>
      <c r="QOG32" s="32"/>
      <c r="QOH32" s="33"/>
      <c r="QOI32" s="33"/>
      <c r="QOJ32" s="32"/>
      <c r="QOK32" s="34"/>
      <c r="QOL32" s="35"/>
      <c r="QOM32" s="36"/>
      <c r="QON32" s="35"/>
      <c r="QOO32" s="33"/>
      <c r="QOP32" s="33"/>
      <c r="QOQ32" s="33"/>
      <c r="QOR32" s="33"/>
      <c r="QOS32" s="33"/>
      <c r="QOT32" s="33"/>
      <c r="QOU32" s="32"/>
      <c r="QOV32" s="37"/>
      <c r="QOW32" s="33"/>
      <c r="QOX32" s="33"/>
      <c r="QOY32" s="15"/>
      <c r="QOZ32" s="15"/>
      <c r="QPA32" s="32"/>
      <c r="QPB32" s="32"/>
      <c r="QPC32" s="33"/>
      <c r="QPD32" s="33"/>
      <c r="QPE32" s="32"/>
      <c r="QPF32" s="34"/>
      <c r="QPG32" s="35"/>
      <c r="QPH32" s="36"/>
      <c r="QPI32" s="35"/>
      <c r="QPJ32" s="33"/>
      <c r="QPK32" s="33"/>
      <c r="QPL32" s="33"/>
      <c r="QPM32" s="33"/>
      <c r="QPN32" s="33"/>
      <c r="QPO32" s="33"/>
      <c r="QPP32" s="32"/>
      <c r="QPQ32" s="37"/>
      <c r="QPR32" s="33"/>
      <c r="QPS32" s="33"/>
      <c r="QPT32" s="15"/>
      <c r="QPU32" s="15"/>
      <c r="QPV32" s="32"/>
      <c r="QPW32" s="32"/>
      <c r="QPX32" s="33"/>
      <c r="QPY32" s="33"/>
      <c r="QPZ32" s="32"/>
      <c r="QQA32" s="34"/>
      <c r="QQB32" s="35"/>
      <c r="QQC32" s="36"/>
      <c r="QQD32" s="35"/>
      <c r="QQE32" s="33"/>
      <c r="QQF32" s="33"/>
      <c r="QQG32" s="33"/>
      <c r="QQH32" s="33"/>
      <c r="QQI32" s="33"/>
      <c r="QQJ32" s="33"/>
      <c r="QQK32" s="32"/>
      <c r="QQL32" s="37"/>
      <c r="QQM32" s="33"/>
      <c r="QQN32" s="33"/>
      <c r="QQO32" s="15"/>
      <c r="QQP32" s="15"/>
      <c r="QQQ32" s="32"/>
      <c r="QQR32" s="32"/>
      <c r="QQS32" s="33"/>
      <c r="QQT32" s="33"/>
      <c r="QQU32" s="32"/>
      <c r="QQV32" s="34"/>
      <c r="QQW32" s="35"/>
      <c r="QQX32" s="36"/>
      <c r="QQY32" s="35"/>
      <c r="QQZ32" s="33"/>
      <c r="QRA32" s="33"/>
      <c r="QRB32" s="33"/>
      <c r="QRC32" s="33"/>
      <c r="QRD32" s="33"/>
      <c r="QRE32" s="33"/>
      <c r="QRF32" s="32"/>
      <c r="QRG32" s="37"/>
      <c r="QRH32" s="33"/>
      <c r="QRI32" s="33"/>
      <c r="QRJ32" s="15"/>
      <c r="QRK32" s="15"/>
      <c r="QRL32" s="32"/>
      <c r="QRM32" s="32"/>
      <c r="QRN32" s="33"/>
      <c r="QRO32" s="33"/>
      <c r="QRP32" s="32"/>
      <c r="QRQ32" s="34"/>
      <c r="QRR32" s="35"/>
      <c r="QRS32" s="36"/>
      <c r="QRT32" s="35"/>
      <c r="QRU32" s="33"/>
      <c r="QRV32" s="33"/>
      <c r="QRW32" s="33"/>
      <c r="QRX32" s="33"/>
      <c r="QRY32" s="33"/>
      <c r="QRZ32" s="33"/>
      <c r="QSA32" s="32"/>
      <c r="QSB32" s="37"/>
      <c r="QSC32" s="33"/>
      <c r="QSD32" s="33"/>
      <c r="QSE32" s="15"/>
      <c r="QSF32" s="15"/>
      <c r="QSG32" s="32"/>
      <c r="QSH32" s="32"/>
      <c r="QSI32" s="33"/>
      <c r="QSJ32" s="33"/>
      <c r="QSK32" s="32"/>
      <c r="QSL32" s="34"/>
      <c r="QSM32" s="35"/>
      <c r="QSN32" s="36"/>
      <c r="QSO32" s="35"/>
      <c r="QSP32" s="33"/>
      <c r="QSQ32" s="33"/>
      <c r="QSR32" s="33"/>
      <c r="QSS32" s="33"/>
      <c r="QST32" s="33"/>
      <c r="QSU32" s="33"/>
      <c r="QSV32" s="32"/>
      <c r="QSW32" s="37"/>
      <c r="QSX32" s="33"/>
      <c r="QSY32" s="33"/>
      <c r="QSZ32" s="15"/>
      <c r="QTA32" s="15"/>
      <c r="QTB32" s="32"/>
      <c r="QTC32" s="32"/>
      <c r="QTD32" s="33"/>
      <c r="QTE32" s="33"/>
      <c r="QTF32" s="32"/>
      <c r="QTG32" s="34"/>
      <c r="QTH32" s="35"/>
      <c r="QTI32" s="36"/>
      <c r="QTJ32" s="35"/>
      <c r="QTK32" s="33"/>
      <c r="QTL32" s="33"/>
      <c r="QTM32" s="33"/>
      <c r="QTN32" s="33"/>
      <c r="QTO32" s="33"/>
      <c r="QTP32" s="33"/>
      <c r="QTQ32" s="32"/>
      <c r="QTR32" s="37"/>
      <c r="QTS32" s="33"/>
      <c r="QTT32" s="33"/>
      <c r="QTU32" s="15"/>
      <c r="QTV32" s="15"/>
      <c r="QTW32" s="32"/>
      <c r="QTX32" s="32"/>
      <c r="QTY32" s="33"/>
      <c r="QTZ32" s="33"/>
      <c r="QUA32" s="32"/>
      <c r="QUB32" s="34"/>
      <c r="QUC32" s="35"/>
      <c r="QUD32" s="36"/>
      <c r="QUE32" s="35"/>
      <c r="QUF32" s="33"/>
      <c r="QUG32" s="33"/>
      <c r="QUH32" s="33"/>
      <c r="QUI32" s="33"/>
      <c r="QUJ32" s="33"/>
      <c r="QUK32" s="33"/>
      <c r="QUL32" s="32"/>
      <c r="QUM32" s="37"/>
      <c r="QUN32" s="33"/>
      <c r="QUO32" s="33"/>
      <c r="QUP32" s="15"/>
      <c r="QUQ32" s="15"/>
      <c r="QUR32" s="32"/>
      <c r="QUS32" s="32"/>
      <c r="QUT32" s="33"/>
      <c r="QUU32" s="33"/>
      <c r="QUV32" s="32"/>
      <c r="QUW32" s="34"/>
      <c r="QUX32" s="35"/>
      <c r="QUY32" s="36"/>
      <c r="QUZ32" s="35"/>
      <c r="QVA32" s="33"/>
      <c r="QVB32" s="33"/>
      <c r="QVC32" s="33"/>
      <c r="QVD32" s="33"/>
      <c r="QVE32" s="33"/>
      <c r="QVF32" s="33"/>
      <c r="QVG32" s="32"/>
      <c r="QVH32" s="37"/>
      <c r="QVI32" s="33"/>
      <c r="QVJ32" s="33"/>
      <c r="QVK32" s="15"/>
      <c r="QVL32" s="15"/>
      <c r="QVM32" s="32"/>
      <c r="QVN32" s="32"/>
      <c r="QVO32" s="33"/>
      <c r="QVP32" s="33"/>
      <c r="QVQ32" s="32"/>
      <c r="QVR32" s="34"/>
      <c r="QVS32" s="35"/>
      <c r="QVT32" s="36"/>
      <c r="QVU32" s="35"/>
      <c r="QVV32" s="33"/>
      <c r="QVW32" s="33"/>
      <c r="QVX32" s="33"/>
      <c r="QVY32" s="33"/>
      <c r="QVZ32" s="33"/>
      <c r="QWA32" s="33"/>
      <c r="QWB32" s="32"/>
      <c r="QWC32" s="37"/>
      <c r="QWD32" s="33"/>
      <c r="QWE32" s="33"/>
      <c r="QWF32" s="15"/>
      <c r="QWG32" s="15"/>
      <c r="QWH32" s="32"/>
      <c r="QWI32" s="32"/>
      <c r="QWJ32" s="33"/>
      <c r="QWK32" s="33"/>
      <c r="QWL32" s="32"/>
      <c r="QWM32" s="34"/>
      <c r="QWN32" s="35"/>
      <c r="QWO32" s="36"/>
      <c r="QWP32" s="35"/>
      <c r="QWQ32" s="33"/>
      <c r="QWR32" s="33"/>
      <c r="QWS32" s="33"/>
      <c r="QWT32" s="33"/>
      <c r="QWU32" s="33"/>
      <c r="QWV32" s="33"/>
      <c r="QWW32" s="32"/>
      <c r="QWX32" s="37"/>
      <c r="QWY32" s="33"/>
      <c r="QWZ32" s="33"/>
      <c r="QXA32" s="15"/>
      <c r="QXB32" s="15"/>
      <c r="QXC32" s="32"/>
      <c r="QXD32" s="32"/>
      <c r="QXE32" s="33"/>
      <c r="QXF32" s="33"/>
      <c r="QXG32" s="32"/>
      <c r="QXH32" s="34"/>
      <c r="QXI32" s="35"/>
      <c r="QXJ32" s="36"/>
      <c r="QXK32" s="35"/>
      <c r="QXL32" s="33"/>
      <c r="QXM32" s="33"/>
      <c r="QXN32" s="33"/>
      <c r="QXO32" s="33"/>
      <c r="QXP32" s="33"/>
      <c r="QXQ32" s="33"/>
      <c r="QXR32" s="32"/>
      <c r="QXS32" s="37"/>
      <c r="QXT32" s="33"/>
      <c r="QXU32" s="33"/>
      <c r="QXV32" s="15"/>
      <c r="QXW32" s="15"/>
      <c r="QXX32" s="32"/>
      <c r="QXY32" s="32"/>
      <c r="QXZ32" s="33"/>
      <c r="QYA32" s="33"/>
      <c r="QYB32" s="32"/>
      <c r="QYC32" s="34"/>
      <c r="QYD32" s="35"/>
      <c r="QYE32" s="36"/>
      <c r="QYF32" s="35"/>
      <c r="QYG32" s="33"/>
      <c r="QYH32" s="33"/>
      <c r="QYI32" s="33"/>
      <c r="QYJ32" s="33"/>
      <c r="QYK32" s="33"/>
      <c r="QYL32" s="33"/>
      <c r="QYM32" s="32"/>
      <c r="QYN32" s="37"/>
      <c r="QYO32" s="33"/>
      <c r="QYP32" s="33"/>
      <c r="QYQ32" s="15"/>
      <c r="QYR32" s="15"/>
      <c r="QYS32" s="32"/>
      <c r="QYT32" s="32"/>
      <c r="QYU32" s="33"/>
      <c r="QYV32" s="33"/>
      <c r="QYW32" s="32"/>
      <c r="QYX32" s="34"/>
      <c r="QYY32" s="35"/>
      <c r="QYZ32" s="36"/>
      <c r="QZA32" s="35"/>
      <c r="QZB32" s="33"/>
      <c r="QZC32" s="33"/>
      <c r="QZD32" s="33"/>
      <c r="QZE32" s="33"/>
      <c r="QZF32" s="33"/>
      <c r="QZG32" s="33"/>
      <c r="QZH32" s="32"/>
      <c r="QZI32" s="37"/>
      <c r="QZJ32" s="33"/>
      <c r="QZK32" s="33"/>
      <c r="QZL32" s="15"/>
      <c r="QZM32" s="15"/>
      <c r="QZN32" s="32"/>
      <c r="QZO32" s="32"/>
      <c r="QZP32" s="33"/>
      <c r="QZQ32" s="33"/>
      <c r="QZR32" s="32"/>
      <c r="QZS32" s="34"/>
      <c r="QZT32" s="35"/>
      <c r="QZU32" s="36"/>
      <c r="QZV32" s="35"/>
      <c r="QZW32" s="33"/>
      <c r="QZX32" s="33"/>
      <c r="QZY32" s="33"/>
      <c r="QZZ32" s="33"/>
      <c r="RAA32" s="33"/>
      <c r="RAB32" s="33"/>
      <c r="RAC32" s="32"/>
      <c r="RAD32" s="37"/>
      <c r="RAE32" s="33"/>
      <c r="RAF32" s="33"/>
      <c r="RAG32" s="15"/>
      <c r="RAH32" s="15"/>
      <c r="RAI32" s="32"/>
      <c r="RAJ32" s="32"/>
      <c r="RAK32" s="33"/>
      <c r="RAL32" s="33"/>
      <c r="RAM32" s="32"/>
      <c r="RAN32" s="34"/>
      <c r="RAO32" s="35"/>
      <c r="RAP32" s="36"/>
      <c r="RAQ32" s="35"/>
      <c r="RAR32" s="33"/>
      <c r="RAS32" s="33"/>
      <c r="RAT32" s="33"/>
      <c r="RAU32" s="33"/>
      <c r="RAV32" s="33"/>
      <c r="RAW32" s="33"/>
      <c r="RAX32" s="32"/>
      <c r="RAY32" s="37"/>
      <c r="RAZ32" s="33"/>
      <c r="RBA32" s="33"/>
      <c r="RBB32" s="15"/>
      <c r="RBC32" s="15"/>
      <c r="RBD32" s="32"/>
      <c r="RBE32" s="32"/>
      <c r="RBF32" s="33"/>
      <c r="RBG32" s="33"/>
      <c r="RBH32" s="32"/>
      <c r="RBI32" s="34"/>
      <c r="RBJ32" s="35"/>
      <c r="RBK32" s="36"/>
      <c r="RBL32" s="35"/>
      <c r="RBM32" s="33"/>
      <c r="RBN32" s="33"/>
      <c r="RBO32" s="33"/>
      <c r="RBP32" s="33"/>
      <c r="RBQ32" s="33"/>
      <c r="RBR32" s="33"/>
      <c r="RBS32" s="32"/>
      <c r="RBT32" s="37"/>
      <c r="RBU32" s="33"/>
      <c r="RBV32" s="33"/>
      <c r="RBW32" s="15"/>
      <c r="RBX32" s="15"/>
      <c r="RBY32" s="32"/>
      <c r="RBZ32" s="32"/>
      <c r="RCA32" s="33"/>
      <c r="RCB32" s="33"/>
      <c r="RCC32" s="32"/>
      <c r="RCD32" s="34"/>
      <c r="RCE32" s="35"/>
      <c r="RCF32" s="36"/>
      <c r="RCG32" s="35"/>
      <c r="RCH32" s="33"/>
      <c r="RCI32" s="33"/>
      <c r="RCJ32" s="33"/>
      <c r="RCK32" s="33"/>
      <c r="RCL32" s="33"/>
      <c r="RCM32" s="33"/>
      <c r="RCN32" s="32"/>
      <c r="RCO32" s="37"/>
      <c r="RCP32" s="33"/>
      <c r="RCQ32" s="33"/>
      <c r="RCR32" s="15"/>
      <c r="RCS32" s="15"/>
      <c r="RCT32" s="32"/>
      <c r="RCU32" s="32"/>
      <c r="RCV32" s="33"/>
      <c r="RCW32" s="33"/>
      <c r="RCX32" s="32"/>
      <c r="RCY32" s="34"/>
      <c r="RCZ32" s="35"/>
      <c r="RDA32" s="36"/>
      <c r="RDB32" s="35"/>
      <c r="RDC32" s="33"/>
      <c r="RDD32" s="33"/>
      <c r="RDE32" s="33"/>
      <c r="RDF32" s="33"/>
      <c r="RDG32" s="33"/>
      <c r="RDH32" s="33"/>
      <c r="RDI32" s="32"/>
      <c r="RDJ32" s="37"/>
      <c r="RDK32" s="33"/>
      <c r="RDL32" s="33"/>
      <c r="RDM32" s="15"/>
      <c r="RDN32" s="15"/>
      <c r="RDO32" s="32"/>
      <c r="RDP32" s="32"/>
      <c r="RDQ32" s="33"/>
      <c r="RDR32" s="33"/>
      <c r="RDS32" s="32"/>
      <c r="RDT32" s="34"/>
      <c r="RDU32" s="35"/>
      <c r="RDV32" s="36"/>
      <c r="RDW32" s="35"/>
      <c r="RDX32" s="33"/>
      <c r="RDY32" s="33"/>
      <c r="RDZ32" s="33"/>
      <c r="REA32" s="33"/>
      <c r="REB32" s="33"/>
      <c r="REC32" s="33"/>
      <c r="RED32" s="32"/>
      <c r="REE32" s="37"/>
      <c r="REF32" s="33"/>
      <c r="REG32" s="33"/>
      <c r="REH32" s="15"/>
      <c r="REI32" s="15"/>
      <c r="REJ32" s="32"/>
      <c r="REK32" s="32"/>
      <c r="REL32" s="33"/>
      <c r="REM32" s="33"/>
      <c r="REN32" s="32"/>
      <c r="REO32" s="34"/>
      <c r="REP32" s="35"/>
      <c r="REQ32" s="36"/>
      <c r="RER32" s="35"/>
      <c r="RES32" s="33"/>
      <c r="RET32" s="33"/>
      <c r="REU32" s="33"/>
      <c r="REV32" s="33"/>
      <c r="REW32" s="33"/>
      <c r="REX32" s="33"/>
      <c r="REY32" s="32"/>
      <c r="REZ32" s="37"/>
      <c r="RFA32" s="33"/>
      <c r="RFB32" s="33"/>
      <c r="RFC32" s="15"/>
      <c r="RFD32" s="15"/>
      <c r="RFE32" s="32"/>
      <c r="RFF32" s="32"/>
      <c r="RFG32" s="33"/>
      <c r="RFH32" s="33"/>
      <c r="RFI32" s="32"/>
      <c r="RFJ32" s="34"/>
      <c r="RFK32" s="35"/>
      <c r="RFL32" s="36"/>
      <c r="RFM32" s="35"/>
      <c r="RFN32" s="33"/>
      <c r="RFO32" s="33"/>
      <c r="RFP32" s="33"/>
      <c r="RFQ32" s="33"/>
      <c r="RFR32" s="33"/>
      <c r="RFS32" s="33"/>
      <c r="RFT32" s="32"/>
      <c r="RFU32" s="37"/>
      <c r="RFV32" s="33"/>
      <c r="RFW32" s="33"/>
      <c r="RFX32" s="15"/>
      <c r="RFY32" s="15"/>
      <c r="RFZ32" s="32"/>
      <c r="RGA32" s="32"/>
      <c r="RGB32" s="33"/>
      <c r="RGC32" s="33"/>
      <c r="RGD32" s="32"/>
      <c r="RGE32" s="34"/>
      <c r="RGF32" s="35"/>
      <c r="RGG32" s="36"/>
      <c r="RGH32" s="35"/>
      <c r="RGI32" s="33"/>
      <c r="RGJ32" s="33"/>
      <c r="RGK32" s="33"/>
      <c r="RGL32" s="33"/>
      <c r="RGM32" s="33"/>
      <c r="RGN32" s="33"/>
      <c r="RGO32" s="32"/>
      <c r="RGP32" s="37"/>
      <c r="RGQ32" s="33"/>
      <c r="RGR32" s="33"/>
      <c r="RGS32" s="15"/>
      <c r="RGT32" s="15"/>
      <c r="RGU32" s="32"/>
      <c r="RGV32" s="32"/>
      <c r="RGW32" s="33"/>
      <c r="RGX32" s="33"/>
      <c r="RGY32" s="32"/>
      <c r="RGZ32" s="34"/>
      <c r="RHA32" s="35"/>
      <c r="RHB32" s="36"/>
      <c r="RHC32" s="35"/>
      <c r="RHD32" s="33"/>
      <c r="RHE32" s="33"/>
      <c r="RHF32" s="33"/>
      <c r="RHG32" s="33"/>
      <c r="RHH32" s="33"/>
      <c r="RHI32" s="33"/>
      <c r="RHJ32" s="32"/>
      <c r="RHK32" s="37"/>
      <c r="RHL32" s="33"/>
      <c r="RHM32" s="33"/>
      <c r="RHN32" s="15"/>
      <c r="RHO32" s="15"/>
      <c r="RHP32" s="32"/>
      <c r="RHQ32" s="32"/>
      <c r="RHR32" s="33"/>
      <c r="RHS32" s="33"/>
      <c r="RHT32" s="32"/>
      <c r="RHU32" s="34"/>
      <c r="RHV32" s="35"/>
      <c r="RHW32" s="36"/>
      <c r="RHX32" s="35"/>
      <c r="RHY32" s="33"/>
      <c r="RHZ32" s="33"/>
      <c r="RIA32" s="33"/>
      <c r="RIB32" s="33"/>
      <c r="RIC32" s="33"/>
      <c r="RID32" s="33"/>
      <c r="RIE32" s="32"/>
      <c r="RIF32" s="37"/>
      <c r="RIG32" s="33"/>
      <c r="RIH32" s="33"/>
      <c r="RII32" s="15"/>
      <c r="RIJ32" s="15"/>
      <c r="RIK32" s="32"/>
      <c r="RIL32" s="32"/>
      <c r="RIM32" s="33"/>
      <c r="RIN32" s="33"/>
      <c r="RIO32" s="32"/>
      <c r="RIP32" s="34"/>
      <c r="RIQ32" s="35"/>
      <c r="RIR32" s="36"/>
      <c r="RIS32" s="35"/>
      <c r="RIT32" s="33"/>
      <c r="RIU32" s="33"/>
      <c r="RIV32" s="33"/>
      <c r="RIW32" s="33"/>
      <c r="RIX32" s="33"/>
      <c r="RIY32" s="33"/>
      <c r="RIZ32" s="32"/>
      <c r="RJA32" s="37"/>
      <c r="RJB32" s="33"/>
      <c r="RJC32" s="33"/>
      <c r="RJD32" s="15"/>
      <c r="RJE32" s="15"/>
      <c r="RJF32" s="32"/>
      <c r="RJG32" s="32"/>
      <c r="RJH32" s="33"/>
      <c r="RJI32" s="33"/>
      <c r="RJJ32" s="32"/>
      <c r="RJK32" s="34"/>
      <c r="RJL32" s="35"/>
      <c r="RJM32" s="36"/>
      <c r="RJN32" s="35"/>
      <c r="RJO32" s="33"/>
      <c r="RJP32" s="33"/>
      <c r="RJQ32" s="33"/>
      <c r="RJR32" s="33"/>
      <c r="RJS32" s="33"/>
      <c r="RJT32" s="33"/>
      <c r="RJU32" s="32"/>
      <c r="RJV32" s="37"/>
      <c r="RJW32" s="33"/>
      <c r="RJX32" s="33"/>
      <c r="RJY32" s="15"/>
      <c r="RJZ32" s="15"/>
      <c r="RKA32" s="32"/>
      <c r="RKB32" s="32"/>
      <c r="RKC32" s="33"/>
      <c r="RKD32" s="33"/>
      <c r="RKE32" s="32"/>
      <c r="RKF32" s="34"/>
      <c r="RKG32" s="35"/>
      <c r="RKH32" s="36"/>
      <c r="RKI32" s="35"/>
      <c r="RKJ32" s="33"/>
      <c r="RKK32" s="33"/>
      <c r="RKL32" s="33"/>
      <c r="RKM32" s="33"/>
      <c r="RKN32" s="33"/>
      <c r="RKO32" s="33"/>
      <c r="RKP32" s="32"/>
      <c r="RKQ32" s="37"/>
      <c r="RKR32" s="33"/>
      <c r="RKS32" s="33"/>
      <c r="RKT32" s="15"/>
      <c r="RKU32" s="15"/>
      <c r="RKV32" s="32"/>
      <c r="RKW32" s="32"/>
      <c r="RKX32" s="33"/>
      <c r="RKY32" s="33"/>
      <c r="RKZ32" s="32"/>
      <c r="RLA32" s="34"/>
      <c r="RLB32" s="35"/>
      <c r="RLC32" s="36"/>
      <c r="RLD32" s="35"/>
      <c r="RLE32" s="33"/>
      <c r="RLF32" s="33"/>
      <c r="RLG32" s="33"/>
      <c r="RLH32" s="33"/>
      <c r="RLI32" s="33"/>
      <c r="RLJ32" s="33"/>
      <c r="RLK32" s="32"/>
      <c r="RLL32" s="37"/>
      <c r="RLM32" s="33"/>
      <c r="RLN32" s="33"/>
      <c r="RLO32" s="15"/>
      <c r="RLP32" s="15"/>
      <c r="RLQ32" s="32"/>
      <c r="RLR32" s="32"/>
      <c r="RLS32" s="33"/>
      <c r="RLT32" s="33"/>
      <c r="RLU32" s="32"/>
      <c r="RLV32" s="34"/>
      <c r="RLW32" s="35"/>
      <c r="RLX32" s="36"/>
      <c r="RLY32" s="35"/>
      <c r="RLZ32" s="33"/>
      <c r="RMA32" s="33"/>
      <c r="RMB32" s="33"/>
      <c r="RMC32" s="33"/>
      <c r="RMD32" s="33"/>
      <c r="RME32" s="33"/>
      <c r="RMF32" s="32"/>
      <c r="RMG32" s="37"/>
      <c r="RMH32" s="33"/>
      <c r="RMI32" s="33"/>
      <c r="RMJ32" s="15"/>
      <c r="RMK32" s="15"/>
      <c r="RML32" s="32"/>
      <c r="RMM32" s="32"/>
      <c r="RMN32" s="33"/>
      <c r="RMO32" s="33"/>
      <c r="RMP32" s="32"/>
      <c r="RMQ32" s="34"/>
      <c r="RMR32" s="35"/>
      <c r="RMS32" s="36"/>
      <c r="RMT32" s="35"/>
      <c r="RMU32" s="33"/>
      <c r="RMV32" s="33"/>
      <c r="RMW32" s="33"/>
      <c r="RMX32" s="33"/>
      <c r="RMY32" s="33"/>
      <c r="RMZ32" s="33"/>
      <c r="RNA32" s="32"/>
      <c r="RNB32" s="37"/>
      <c r="RNC32" s="33"/>
      <c r="RND32" s="33"/>
      <c r="RNE32" s="15"/>
      <c r="RNF32" s="15"/>
      <c r="RNG32" s="32"/>
      <c r="RNH32" s="32"/>
      <c r="RNI32" s="33"/>
      <c r="RNJ32" s="33"/>
      <c r="RNK32" s="32"/>
      <c r="RNL32" s="34"/>
      <c r="RNM32" s="35"/>
      <c r="RNN32" s="36"/>
      <c r="RNO32" s="35"/>
      <c r="RNP32" s="33"/>
      <c r="RNQ32" s="33"/>
      <c r="RNR32" s="33"/>
      <c r="RNS32" s="33"/>
      <c r="RNT32" s="33"/>
      <c r="RNU32" s="33"/>
      <c r="RNV32" s="32"/>
      <c r="RNW32" s="37"/>
      <c r="RNX32" s="33"/>
      <c r="RNY32" s="33"/>
      <c r="RNZ32" s="15"/>
      <c r="ROA32" s="15"/>
      <c r="ROB32" s="32"/>
      <c r="ROC32" s="32"/>
      <c r="ROD32" s="33"/>
      <c r="ROE32" s="33"/>
      <c r="ROF32" s="32"/>
      <c r="ROG32" s="34"/>
      <c r="ROH32" s="35"/>
      <c r="ROI32" s="36"/>
      <c r="ROJ32" s="35"/>
      <c r="ROK32" s="33"/>
      <c r="ROL32" s="33"/>
      <c r="ROM32" s="33"/>
      <c r="RON32" s="33"/>
      <c r="ROO32" s="33"/>
      <c r="ROP32" s="33"/>
      <c r="ROQ32" s="32"/>
      <c r="ROR32" s="37"/>
      <c r="ROS32" s="33"/>
      <c r="ROT32" s="33"/>
      <c r="ROU32" s="15"/>
      <c r="ROV32" s="15"/>
      <c r="ROW32" s="32"/>
      <c r="ROX32" s="32"/>
      <c r="ROY32" s="33"/>
      <c r="ROZ32" s="33"/>
      <c r="RPA32" s="32"/>
      <c r="RPB32" s="34"/>
      <c r="RPC32" s="35"/>
      <c r="RPD32" s="36"/>
      <c r="RPE32" s="35"/>
      <c r="RPF32" s="33"/>
      <c r="RPG32" s="33"/>
      <c r="RPH32" s="33"/>
      <c r="RPI32" s="33"/>
      <c r="RPJ32" s="33"/>
      <c r="RPK32" s="33"/>
      <c r="RPL32" s="32"/>
      <c r="RPM32" s="37"/>
      <c r="RPN32" s="33"/>
      <c r="RPO32" s="33"/>
      <c r="RPP32" s="15"/>
      <c r="RPQ32" s="15"/>
      <c r="RPR32" s="32"/>
      <c r="RPS32" s="32"/>
      <c r="RPT32" s="33"/>
      <c r="RPU32" s="33"/>
      <c r="RPV32" s="32"/>
      <c r="RPW32" s="34"/>
      <c r="RPX32" s="35"/>
      <c r="RPY32" s="36"/>
      <c r="RPZ32" s="35"/>
      <c r="RQA32" s="33"/>
      <c r="RQB32" s="33"/>
      <c r="RQC32" s="33"/>
      <c r="RQD32" s="33"/>
      <c r="RQE32" s="33"/>
      <c r="RQF32" s="33"/>
      <c r="RQG32" s="32"/>
      <c r="RQH32" s="37"/>
      <c r="RQI32" s="33"/>
      <c r="RQJ32" s="33"/>
      <c r="RQK32" s="15"/>
      <c r="RQL32" s="15"/>
      <c r="RQM32" s="32"/>
      <c r="RQN32" s="32"/>
      <c r="RQO32" s="33"/>
      <c r="RQP32" s="33"/>
      <c r="RQQ32" s="32"/>
      <c r="RQR32" s="34"/>
      <c r="RQS32" s="35"/>
      <c r="RQT32" s="36"/>
      <c r="RQU32" s="35"/>
      <c r="RQV32" s="33"/>
      <c r="RQW32" s="33"/>
      <c r="RQX32" s="33"/>
      <c r="RQY32" s="33"/>
      <c r="RQZ32" s="33"/>
      <c r="RRA32" s="33"/>
      <c r="RRB32" s="32"/>
      <c r="RRC32" s="37"/>
      <c r="RRD32" s="33"/>
      <c r="RRE32" s="33"/>
      <c r="RRF32" s="15"/>
      <c r="RRG32" s="15"/>
      <c r="RRH32" s="32"/>
      <c r="RRI32" s="32"/>
      <c r="RRJ32" s="33"/>
      <c r="RRK32" s="33"/>
      <c r="RRL32" s="32"/>
      <c r="RRM32" s="34"/>
      <c r="RRN32" s="35"/>
      <c r="RRO32" s="36"/>
      <c r="RRP32" s="35"/>
      <c r="RRQ32" s="33"/>
      <c r="RRR32" s="33"/>
      <c r="RRS32" s="33"/>
      <c r="RRT32" s="33"/>
      <c r="RRU32" s="33"/>
      <c r="RRV32" s="33"/>
      <c r="RRW32" s="32"/>
      <c r="RRX32" s="37"/>
      <c r="RRY32" s="33"/>
      <c r="RRZ32" s="33"/>
      <c r="RSA32" s="15"/>
      <c r="RSB32" s="15"/>
      <c r="RSC32" s="32"/>
      <c r="RSD32" s="32"/>
      <c r="RSE32" s="33"/>
      <c r="RSF32" s="33"/>
      <c r="RSG32" s="32"/>
      <c r="RSH32" s="34"/>
      <c r="RSI32" s="35"/>
      <c r="RSJ32" s="36"/>
      <c r="RSK32" s="35"/>
      <c r="RSL32" s="33"/>
      <c r="RSM32" s="33"/>
      <c r="RSN32" s="33"/>
      <c r="RSO32" s="33"/>
      <c r="RSP32" s="33"/>
      <c r="RSQ32" s="33"/>
      <c r="RSR32" s="32"/>
      <c r="RSS32" s="37"/>
      <c r="RST32" s="33"/>
      <c r="RSU32" s="33"/>
      <c r="RSV32" s="15"/>
      <c r="RSW32" s="15"/>
      <c r="RSX32" s="32"/>
      <c r="RSY32" s="32"/>
      <c r="RSZ32" s="33"/>
      <c r="RTA32" s="33"/>
      <c r="RTB32" s="32"/>
      <c r="RTC32" s="34"/>
      <c r="RTD32" s="35"/>
      <c r="RTE32" s="36"/>
      <c r="RTF32" s="35"/>
      <c r="RTG32" s="33"/>
      <c r="RTH32" s="33"/>
      <c r="RTI32" s="33"/>
      <c r="RTJ32" s="33"/>
      <c r="RTK32" s="33"/>
      <c r="RTL32" s="33"/>
      <c r="RTM32" s="32"/>
      <c r="RTN32" s="37"/>
      <c r="RTO32" s="33"/>
      <c r="RTP32" s="33"/>
      <c r="RTQ32" s="15"/>
      <c r="RTR32" s="15"/>
      <c r="RTS32" s="32"/>
      <c r="RTT32" s="32"/>
      <c r="RTU32" s="33"/>
      <c r="RTV32" s="33"/>
      <c r="RTW32" s="32"/>
      <c r="RTX32" s="34"/>
      <c r="RTY32" s="35"/>
      <c r="RTZ32" s="36"/>
      <c r="RUA32" s="35"/>
      <c r="RUB32" s="33"/>
      <c r="RUC32" s="33"/>
      <c r="RUD32" s="33"/>
      <c r="RUE32" s="33"/>
      <c r="RUF32" s="33"/>
      <c r="RUG32" s="33"/>
      <c r="RUH32" s="32"/>
      <c r="RUI32" s="37"/>
      <c r="RUJ32" s="33"/>
      <c r="RUK32" s="33"/>
      <c r="RUL32" s="15"/>
      <c r="RUM32" s="15"/>
      <c r="RUN32" s="32"/>
      <c r="RUO32" s="32"/>
      <c r="RUP32" s="33"/>
      <c r="RUQ32" s="33"/>
      <c r="RUR32" s="32"/>
      <c r="RUS32" s="34"/>
      <c r="RUT32" s="35"/>
      <c r="RUU32" s="36"/>
      <c r="RUV32" s="35"/>
      <c r="RUW32" s="33"/>
      <c r="RUX32" s="33"/>
      <c r="RUY32" s="33"/>
      <c r="RUZ32" s="33"/>
      <c r="RVA32" s="33"/>
      <c r="RVB32" s="33"/>
      <c r="RVC32" s="32"/>
      <c r="RVD32" s="37"/>
      <c r="RVE32" s="33"/>
      <c r="RVF32" s="33"/>
      <c r="RVG32" s="15"/>
      <c r="RVH32" s="15"/>
      <c r="RVI32" s="32"/>
      <c r="RVJ32" s="32"/>
      <c r="RVK32" s="33"/>
      <c r="RVL32" s="33"/>
      <c r="RVM32" s="32"/>
      <c r="RVN32" s="34"/>
      <c r="RVO32" s="35"/>
      <c r="RVP32" s="36"/>
      <c r="RVQ32" s="35"/>
      <c r="RVR32" s="33"/>
      <c r="RVS32" s="33"/>
      <c r="RVT32" s="33"/>
      <c r="RVU32" s="33"/>
      <c r="RVV32" s="33"/>
      <c r="RVW32" s="33"/>
      <c r="RVX32" s="32"/>
      <c r="RVY32" s="37"/>
      <c r="RVZ32" s="33"/>
      <c r="RWA32" s="33"/>
      <c r="RWB32" s="15"/>
      <c r="RWC32" s="15"/>
      <c r="RWD32" s="32"/>
      <c r="RWE32" s="32"/>
      <c r="RWF32" s="33"/>
      <c r="RWG32" s="33"/>
      <c r="RWH32" s="32"/>
      <c r="RWI32" s="34"/>
      <c r="RWJ32" s="35"/>
      <c r="RWK32" s="36"/>
      <c r="RWL32" s="35"/>
      <c r="RWM32" s="33"/>
      <c r="RWN32" s="33"/>
      <c r="RWO32" s="33"/>
      <c r="RWP32" s="33"/>
      <c r="RWQ32" s="33"/>
      <c r="RWR32" s="33"/>
      <c r="RWS32" s="32"/>
      <c r="RWT32" s="37"/>
      <c r="RWU32" s="33"/>
      <c r="RWV32" s="33"/>
      <c r="RWW32" s="15"/>
      <c r="RWX32" s="15"/>
      <c r="RWY32" s="32"/>
      <c r="RWZ32" s="32"/>
      <c r="RXA32" s="33"/>
      <c r="RXB32" s="33"/>
      <c r="RXC32" s="32"/>
      <c r="RXD32" s="34"/>
      <c r="RXE32" s="35"/>
      <c r="RXF32" s="36"/>
      <c r="RXG32" s="35"/>
      <c r="RXH32" s="33"/>
      <c r="RXI32" s="33"/>
      <c r="RXJ32" s="33"/>
      <c r="RXK32" s="33"/>
      <c r="RXL32" s="33"/>
      <c r="RXM32" s="33"/>
      <c r="RXN32" s="32"/>
      <c r="RXO32" s="37"/>
      <c r="RXP32" s="33"/>
      <c r="RXQ32" s="33"/>
      <c r="RXR32" s="15"/>
      <c r="RXS32" s="15"/>
      <c r="RXT32" s="32"/>
      <c r="RXU32" s="32"/>
      <c r="RXV32" s="33"/>
      <c r="RXW32" s="33"/>
      <c r="RXX32" s="32"/>
      <c r="RXY32" s="34"/>
      <c r="RXZ32" s="35"/>
      <c r="RYA32" s="36"/>
      <c r="RYB32" s="35"/>
      <c r="RYC32" s="33"/>
      <c r="RYD32" s="33"/>
      <c r="RYE32" s="33"/>
      <c r="RYF32" s="33"/>
      <c r="RYG32" s="33"/>
      <c r="RYH32" s="33"/>
      <c r="RYI32" s="32"/>
      <c r="RYJ32" s="37"/>
      <c r="RYK32" s="33"/>
      <c r="RYL32" s="33"/>
      <c r="RYM32" s="15"/>
      <c r="RYN32" s="15"/>
      <c r="RYO32" s="32"/>
      <c r="RYP32" s="32"/>
      <c r="RYQ32" s="33"/>
      <c r="RYR32" s="33"/>
      <c r="RYS32" s="32"/>
      <c r="RYT32" s="34"/>
      <c r="RYU32" s="35"/>
      <c r="RYV32" s="36"/>
      <c r="RYW32" s="35"/>
      <c r="RYX32" s="33"/>
      <c r="RYY32" s="33"/>
      <c r="RYZ32" s="33"/>
      <c r="RZA32" s="33"/>
      <c r="RZB32" s="33"/>
      <c r="RZC32" s="33"/>
      <c r="RZD32" s="32"/>
      <c r="RZE32" s="37"/>
      <c r="RZF32" s="33"/>
      <c r="RZG32" s="33"/>
      <c r="RZH32" s="15"/>
      <c r="RZI32" s="15"/>
      <c r="RZJ32" s="32"/>
      <c r="RZK32" s="32"/>
      <c r="RZL32" s="33"/>
      <c r="RZM32" s="33"/>
      <c r="RZN32" s="32"/>
      <c r="RZO32" s="34"/>
      <c r="RZP32" s="35"/>
      <c r="RZQ32" s="36"/>
      <c r="RZR32" s="35"/>
      <c r="RZS32" s="33"/>
      <c r="RZT32" s="33"/>
      <c r="RZU32" s="33"/>
      <c r="RZV32" s="33"/>
      <c r="RZW32" s="33"/>
      <c r="RZX32" s="33"/>
      <c r="RZY32" s="32"/>
      <c r="RZZ32" s="37"/>
      <c r="SAA32" s="33"/>
      <c r="SAB32" s="33"/>
      <c r="SAC32" s="15"/>
      <c r="SAD32" s="15"/>
      <c r="SAE32" s="32"/>
      <c r="SAF32" s="32"/>
      <c r="SAG32" s="33"/>
      <c r="SAH32" s="33"/>
      <c r="SAI32" s="32"/>
      <c r="SAJ32" s="34"/>
      <c r="SAK32" s="35"/>
      <c r="SAL32" s="36"/>
      <c r="SAM32" s="35"/>
      <c r="SAN32" s="33"/>
      <c r="SAO32" s="33"/>
      <c r="SAP32" s="33"/>
      <c r="SAQ32" s="33"/>
      <c r="SAR32" s="33"/>
      <c r="SAS32" s="33"/>
      <c r="SAT32" s="32"/>
      <c r="SAU32" s="37"/>
      <c r="SAV32" s="33"/>
      <c r="SAW32" s="33"/>
      <c r="SAX32" s="15"/>
      <c r="SAY32" s="15"/>
      <c r="SAZ32" s="32"/>
      <c r="SBA32" s="32"/>
      <c r="SBB32" s="33"/>
      <c r="SBC32" s="33"/>
      <c r="SBD32" s="32"/>
      <c r="SBE32" s="34"/>
      <c r="SBF32" s="35"/>
      <c r="SBG32" s="36"/>
      <c r="SBH32" s="35"/>
      <c r="SBI32" s="33"/>
      <c r="SBJ32" s="33"/>
      <c r="SBK32" s="33"/>
      <c r="SBL32" s="33"/>
      <c r="SBM32" s="33"/>
      <c r="SBN32" s="33"/>
      <c r="SBO32" s="32"/>
      <c r="SBP32" s="37"/>
      <c r="SBQ32" s="33"/>
      <c r="SBR32" s="33"/>
      <c r="SBS32" s="15"/>
      <c r="SBT32" s="15"/>
      <c r="SBU32" s="32"/>
      <c r="SBV32" s="32"/>
      <c r="SBW32" s="33"/>
      <c r="SBX32" s="33"/>
      <c r="SBY32" s="32"/>
      <c r="SBZ32" s="34"/>
      <c r="SCA32" s="35"/>
      <c r="SCB32" s="36"/>
      <c r="SCC32" s="35"/>
      <c r="SCD32" s="33"/>
      <c r="SCE32" s="33"/>
      <c r="SCF32" s="33"/>
      <c r="SCG32" s="33"/>
      <c r="SCH32" s="33"/>
      <c r="SCI32" s="33"/>
      <c r="SCJ32" s="32"/>
      <c r="SCK32" s="37"/>
      <c r="SCL32" s="33"/>
      <c r="SCM32" s="33"/>
      <c r="SCN32" s="15"/>
      <c r="SCO32" s="15"/>
      <c r="SCP32" s="32"/>
      <c r="SCQ32" s="32"/>
      <c r="SCR32" s="33"/>
      <c r="SCS32" s="33"/>
      <c r="SCT32" s="32"/>
      <c r="SCU32" s="34"/>
      <c r="SCV32" s="35"/>
      <c r="SCW32" s="36"/>
      <c r="SCX32" s="35"/>
      <c r="SCY32" s="33"/>
      <c r="SCZ32" s="33"/>
      <c r="SDA32" s="33"/>
      <c r="SDB32" s="33"/>
      <c r="SDC32" s="33"/>
      <c r="SDD32" s="33"/>
      <c r="SDE32" s="32"/>
      <c r="SDF32" s="37"/>
      <c r="SDG32" s="33"/>
      <c r="SDH32" s="33"/>
      <c r="SDI32" s="15"/>
      <c r="SDJ32" s="15"/>
      <c r="SDK32" s="32"/>
      <c r="SDL32" s="32"/>
      <c r="SDM32" s="33"/>
      <c r="SDN32" s="33"/>
      <c r="SDO32" s="32"/>
      <c r="SDP32" s="34"/>
      <c r="SDQ32" s="35"/>
      <c r="SDR32" s="36"/>
      <c r="SDS32" s="35"/>
      <c r="SDT32" s="33"/>
      <c r="SDU32" s="33"/>
      <c r="SDV32" s="33"/>
      <c r="SDW32" s="33"/>
      <c r="SDX32" s="33"/>
      <c r="SDY32" s="33"/>
      <c r="SDZ32" s="32"/>
      <c r="SEA32" s="37"/>
      <c r="SEB32" s="33"/>
      <c r="SEC32" s="33"/>
      <c r="SED32" s="15"/>
      <c r="SEE32" s="15"/>
      <c r="SEF32" s="32"/>
      <c r="SEG32" s="32"/>
      <c r="SEH32" s="33"/>
      <c r="SEI32" s="33"/>
      <c r="SEJ32" s="32"/>
      <c r="SEK32" s="34"/>
      <c r="SEL32" s="35"/>
      <c r="SEM32" s="36"/>
      <c r="SEN32" s="35"/>
      <c r="SEO32" s="33"/>
      <c r="SEP32" s="33"/>
      <c r="SEQ32" s="33"/>
      <c r="SER32" s="33"/>
      <c r="SES32" s="33"/>
      <c r="SET32" s="33"/>
      <c r="SEU32" s="32"/>
      <c r="SEV32" s="37"/>
      <c r="SEW32" s="33"/>
      <c r="SEX32" s="33"/>
      <c r="SEY32" s="15"/>
      <c r="SEZ32" s="15"/>
      <c r="SFA32" s="32"/>
      <c r="SFB32" s="32"/>
      <c r="SFC32" s="33"/>
      <c r="SFD32" s="33"/>
      <c r="SFE32" s="32"/>
      <c r="SFF32" s="34"/>
      <c r="SFG32" s="35"/>
      <c r="SFH32" s="36"/>
      <c r="SFI32" s="35"/>
      <c r="SFJ32" s="33"/>
      <c r="SFK32" s="33"/>
      <c r="SFL32" s="33"/>
      <c r="SFM32" s="33"/>
      <c r="SFN32" s="33"/>
      <c r="SFO32" s="33"/>
      <c r="SFP32" s="32"/>
      <c r="SFQ32" s="37"/>
      <c r="SFR32" s="33"/>
      <c r="SFS32" s="33"/>
      <c r="SFT32" s="15"/>
      <c r="SFU32" s="15"/>
      <c r="SFV32" s="32"/>
      <c r="SFW32" s="32"/>
      <c r="SFX32" s="33"/>
      <c r="SFY32" s="33"/>
      <c r="SFZ32" s="32"/>
      <c r="SGA32" s="34"/>
      <c r="SGB32" s="35"/>
      <c r="SGC32" s="36"/>
      <c r="SGD32" s="35"/>
      <c r="SGE32" s="33"/>
      <c r="SGF32" s="33"/>
      <c r="SGG32" s="33"/>
      <c r="SGH32" s="33"/>
      <c r="SGI32" s="33"/>
      <c r="SGJ32" s="33"/>
      <c r="SGK32" s="32"/>
      <c r="SGL32" s="37"/>
      <c r="SGM32" s="33"/>
      <c r="SGN32" s="33"/>
      <c r="SGO32" s="15"/>
      <c r="SGP32" s="15"/>
      <c r="SGQ32" s="32"/>
      <c r="SGR32" s="32"/>
      <c r="SGS32" s="33"/>
      <c r="SGT32" s="33"/>
      <c r="SGU32" s="32"/>
      <c r="SGV32" s="34"/>
      <c r="SGW32" s="35"/>
      <c r="SGX32" s="36"/>
      <c r="SGY32" s="35"/>
      <c r="SGZ32" s="33"/>
      <c r="SHA32" s="33"/>
      <c r="SHB32" s="33"/>
      <c r="SHC32" s="33"/>
      <c r="SHD32" s="33"/>
      <c r="SHE32" s="33"/>
      <c r="SHF32" s="32"/>
      <c r="SHG32" s="37"/>
      <c r="SHH32" s="33"/>
      <c r="SHI32" s="33"/>
      <c r="SHJ32" s="15"/>
      <c r="SHK32" s="15"/>
      <c r="SHL32" s="32"/>
      <c r="SHM32" s="32"/>
      <c r="SHN32" s="33"/>
      <c r="SHO32" s="33"/>
      <c r="SHP32" s="32"/>
      <c r="SHQ32" s="34"/>
      <c r="SHR32" s="35"/>
      <c r="SHS32" s="36"/>
      <c r="SHT32" s="35"/>
      <c r="SHU32" s="33"/>
      <c r="SHV32" s="33"/>
      <c r="SHW32" s="33"/>
      <c r="SHX32" s="33"/>
      <c r="SHY32" s="33"/>
      <c r="SHZ32" s="33"/>
      <c r="SIA32" s="32"/>
      <c r="SIB32" s="37"/>
      <c r="SIC32" s="33"/>
      <c r="SID32" s="33"/>
      <c r="SIE32" s="15"/>
      <c r="SIF32" s="15"/>
      <c r="SIG32" s="32"/>
      <c r="SIH32" s="32"/>
      <c r="SII32" s="33"/>
      <c r="SIJ32" s="33"/>
      <c r="SIK32" s="32"/>
      <c r="SIL32" s="34"/>
      <c r="SIM32" s="35"/>
      <c r="SIN32" s="36"/>
      <c r="SIO32" s="35"/>
      <c r="SIP32" s="33"/>
      <c r="SIQ32" s="33"/>
      <c r="SIR32" s="33"/>
      <c r="SIS32" s="33"/>
      <c r="SIT32" s="33"/>
      <c r="SIU32" s="33"/>
      <c r="SIV32" s="32"/>
      <c r="SIW32" s="37"/>
      <c r="SIX32" s="33"/>
      <c r="SIY32" s="33"/>
      <c r="SIZ32" s="15"/>
      <c r="SJA32" s="15"/>
      <c r="SJB32" s="32"/>
      <c r="SJC32" s="32"/>
      <c r="SJD32" s="33"/>
      <c r="SJE32" s="33"/>
      <c r="SJF32" s="32"/>
      <c r="SJG32" s="34"/>
      <c r="SJH32" s="35"/>
      <c r="SJI32" s="36"/>
      <c r="SJJ32" s="35"/>
      <c r="SJK32" s="33"/>
      <c r="SJL32" s="33"/>
      <c r="SJM32" s="33"/>
      <c r="SJN32" s="33"/>
      <c r="SJO32" s="33"/>
      <c r="SJP32" s="33"/>
      <c r="SJQ32" s="32"/>
      <c r="SJR32" s="37"/>
      <c r="SJS32" s="33"/>
      <c r="SJT32" s="33"/>
      <c r="SJU32" s="15"/>
      <c r="SJV32" s="15"/>
      <c r="SJW32" s="32"/>
      <c r="SJX32" s="32"/>
      <c r="SJY32" s="33"/>
      <c r="SJZ32" s="33"/>
      <c r="SKA32" s="32"/>
      <c r="SKB32" s="34"/>
      <c r="SKC32" s="35"/>
      <c r="SKD32" s="36"/>
      <c r="SKE32" s="35"/>
      <c r="SKF32" s="33"/>
      <c r="SKG32" s="33"/>
      <c r="SKH32" s="33"/>
      <c r="SKI32" s="33"/>
      <c r="SKJ32" s="33"/>
      <c r="SKK32" s="33"/>
      <c r="SKL32" s="32"/>
      <c r="SKM32" s="37"/>
      <c r="SKN32" s="33"/>
      <c r="SKO32" s="33"/>
      <c r="SKP32" s="15"/>
      <c r="SKQ32" s="15"/>
      <c r="SKR32" s="32"/>
      <c r="SKS32" s="32"/>
      <c r="SKT32" s="33"/>
      <c r="SKU32" s="33"/>
      <c r="SKV32" s="32"/>
      <c r="SKW32" s="34"/>
      <c r="SKX32" s="35"/>
      <c r="SKY32" s="36"/>
      <c r="SKZ32" s="35"/>
      <c r="SLA32" s="33"/>
      <c r="SLB32" s="33"/>
      <c r="SLC32" s="33"/>
      <c r="SLD32" s="33"/>
      <c r="SLE32" s="33"/>
      <c r="SLF32" s="33"/>
      <c r="SLG32" s="32"/>
      <c r="SLH32" s="37"/>
      <c r="SLI32" s="33"/>
      <c r="SLJ32" s="33"/>
      <c r="SLK32" s="15"/>
      <c r="SLL32" s="15"/>
      <c r="SLM32" s="32"/>
      <c r="SLN32" s="32"/>
      <c r="SLO32" s="33"/>
      <c r="SLP32" s="33"/>
      <c r="SLQ32" s="32"/>
      <c r="SLR32" s="34"/>
      <c r="SLS32" s="35"/>
      <c r="SLT32" s="36"/>
      <c r="SLU32" s="35"/>
      <c r="SLV32" s="33"/>
      <c r="SLW32" s="33"/>
      <c r="SLX32" s="33"/>
      <c r="SLY32" s="33"/>
      <c r="SLZ32" s="33"/>
      <c r="SMA32" s="33"/>
      <c r="SMB32" s="32"/>
      <c r="SMC32" s="37"/>
      <c r="SMD32" s="33"/>
      <c r="SME32" s="33"/>
      <c r="SMF32" s="15"/>
      <c r="SMG32" s="15"/>
      <c r="SMH32" s="32"/>
      <c r="SMI32" s="32"/>
      <c r="SMJ32" s="33"/>
      <c r="SMK32" s="33"/>
      <c r="SML32" s="32"/>
      <c r="SMM32" s="34"/>
      <c r="SMN32" s="35"/>
      <c r="SMO32" s="36"/>
      <c r="SMP32" s="35"/>
      <c r="SMQ32" s="33"/>
      <c r="SMR32" s="33"/>
      <c r="SMS32" s="33"/>
      <c r="SMT32" s="33"/>
      <c r="SMU32" s="33"/>
      <c r="SMV32" s="33"/>
      <c r="SMW32" s="32"/>
      <c r="SMX32" s="37"/>
      <c r="SMY32" s="33"/>
      <c r="SMZ32" s="33"/>
      <c r="SNA32" s="15"/>
      <c r="SNB32" s="15"/>
      <c r="SNC32" s="32"/>
      <c r="SND32" s="32"/>
      <c r="SNE32" s="33"/>
      <c r="SNF32" s="33"/>
      <c r="SNG32" s="32"/>
      <c r="SNH32" s="34"/>
      <c r="SNI32" s="35"/>
      <c r="SNJ32" s="36"/>
      <c r="SNK32" s="35"/>
      <c r="SNL32" s="33"/>
      <c r="SNM32" s="33"/>
      <c r="SNN32" s="33"/>
      <c r="SNO32" s="33"/>
      <c r="SNP32" s="33"/>
      <c r="SNQ32" s="33"/>
      <c r="SNR32" s="32"/>
      <c r="SNS32" s="37"/>
      <c r="SNT32" s="33"/>
      <c r="SNU32" s="33"/>
      <c r="SNV32" s="15"/>
      <c r="SNW32" s="15"/>
      <c r="SNX32" s="32"/>
      <c r="SNY32" s="32"/>
      <c r="SNZ32" s="33"/>
      <c r="SOA32" s="33"/>
      <c r="SOB32" s="32"/>
      <c r="SOC32" s="34"/>
      <c r="SOD32" s="35"/>
      <c r="SOE32" s="36"/>
      <c r="SOF32" s="35"/>
      <c r="SOG32" s="33"/>
      <c r="SOH32" s="33"/>
      <c r="SOI32" s="33"/>
      <c r="SOJ32" s="33"/>
      <c r="SOK32" s="33"/>
      <c r="SOL32" s="33"/>
      <c r="SOM32" s="32"/>
      <c r="SON32" s="37"/>
      <c r="SOO32" s="33"/>
      <c r="SOP32" s="33"/>
      <c r="SOQ32" s="15"/>
      <c r="SOR32" s="15"/>
      <c r="SOS32" s="32"/>
      <c r="SOT32" s="32"/>
      <c r="SOU32" s="33"/>
      <c r="SOV32" s="33"/>
      <c r="SOW32" s="32"/>
      <c r="SOX32" s="34"/>
      <c r="SOY32" s="35"/>
      <c r="SOZ32" s="36"/>
      <c r="SPA32" s="35"/>
      <c r="SPB32" s="33"/>
      <c r="SPC32" s="33"/>
      <c r="SPD32" s="33"/>
      <c r="SPE32" s="33"/>
      <c r="SPF32" s="33"/>
      <c r="SPG32" s="33"/>
      <c r="SPH32" s="32"/>
      <c r="SPI32" s="37"/>
      <c r="SPJ32" s="33"/>
      <c r="SPK32" s="33"/>
      <c r="SPL32" s="15"/>
      <c r="SPM32" s="15"/>
      <c r="SPN32" s="32"/>
      <c r="SPO32" s="32"/>
      <c r="SPP32" s="33"/>
      <c r="SPQ32" s="33"/>
      <c r="SPR32" s="32"/>
      <c r="SPS32" s="34"/>
      <c r="SPT32" s="35"/>
      <c r="SPU32" s="36"/>
      <c r="SPV32" s="35"/>
      <c r="SPW32" s="33"/>
      <c r="SPX32" s="33"/>
      <c r="SPY32" s="33"/>
      <c r="SPZ32" s="33"/>
      <c r="SQA32" s="33"/>
      <c r="SQB32" s="33"/>
      <c r="SQC32" s="32"/>
      <c r="SQD32" s="37"/>
      <c r="SQE32" s="33"/>
      <c r="SQF32" s="33"/>
      <c r="SQG32" s="15"/>
      <c r="SQH32" s="15"/>
      <c r="SQI32" s="32"/>
      <c r="SQJ32" s="32"/>
      <c r="SQK32" s="33"/>
      <c r="SQL32" s="33"/>
      <c r="SQM32" s="32"/>
      <c r="SQN32" s="34"/>
      <c r="SQO32" s="35"/>
      <c r="SQP32" s="36"/>
      <c r="SQQ32" s="35"/>
      <c r="SQR32" s="33"/>
      <c r="SQS32" s="33"/>
      <c r="SQT32" s="33"/>
      <c r="SQU32" s="33"/>
      <c r="SQV32" s="33"/>
      <c r="SQW32" s="33"/>
      <c r="SQX32" s="32"/>
      <c r="SQY32" s="37"/>
      <c r="SQZ32" s="33"/>
      <c r="SRA32" s="33"/>
      <c r="SRB32" s="15"/>
      <c r="SRC32" s="15"/>
      <c r="SRD32" s="32"/>
      <c r="SRE32" s="32"/>
      <c r="SRF32" s="33"/>
      <c r="SRG32" s="33"/>
      <c r="SRH32" s="32"/>
      <c r="SRI32" s="34"/>
      <c r="SRJ32" s="35"/>
      <c r="SRK32" s="36"/>
      <c r="SRL32" s="35"/>
      <c r="SRM32" s="33"/>
      <c r="SRN32" s="33"/>
      <c r="SRO32" s="33"/>
      <c r="SRP32" s="33"/>
      <c r="SRQ32" s="33"/>
      <c r="SRR32" s="33"/>
      <c r="SRS32" s="32"/>
      <c r="SRT32" s="37"/>
      <c r="SRU32" s="33"/>
      <c r="SRV32" s="33"/>
      <c r="SRW32" s="15"/>
      <c r="SRX32" s="15"/>
      <c r="SRY32" s="32"/>
      <c r="SRZ32" s="32"/>
      <c r="SSA32" s="33"/>
      <c r="SSB32" s="33"/>
      <c r="SSC32" s="32"/>
      <c r="SSD32" s="34"/>
      <c r="SSE32" s="35"/>
      <c r="SSF32" s="36"/>
      <c r="SSG32" s="35"/>
      <c r="SSH32" s="33"/>
      <c r="SSI32" s="33"/>
      <c r="SSJ32" s="33"/>
      <c r="SSK32" s="33"/>
      <c r="SSL32" s="33"/>
      <c r="SSM32" s="33"/>
      <c r="SSN32" s="32"/>
      <c r="SSO32" s="37"/>
      <c r="SSP32" s="33"/>
      <c r="SSQ32" s="33"/>
      <c r="SSR32" s="15"/>
      <c r="SSS32" s="15"/>
      <c r="SST32" s="32"/>
      <c r="SSU32" s="32"/>
      <c r="SSV32" s="33"/>
      <c r="SSW32" s="33"/>
      <c r="SSX32" s="32"/>
      <c r="SSY32" s="34"/>
      <c r="SSZ32" s="35"/>
      <c r="STA32" s="36"/>
      <c r="STB32" s="35"/>
      <c r="STC32" s="33"/>
      <c r="STD32" s="33"/>
      <c r="STE32" s="33"/>
      <c r="STF32" s="33"/>
      <c r="STG32" s="33"/>
      <c r="STH32" s="33"/>
      <c r="STI32" s="32"/>
      <c r="STJ32" s="37"/>
      <c r="STK32" s="33"/>
      <c r="STL32" s="33"/>
      <c r="STM32" s="15"/>
      <c r="STN32" s="15"/>
      <c r="STO32" s="32"/>
      <c r="STP32" s="32"/>
      <c r="STQ32" s="33"/>
      <c r="STR32" s="33"/>
      <c r="STS32" s="32"/>
      <c r="STT32" s="34"/>
      <c r="STU32" s="35"/>
      <c r="STV32" s="36"/>
      <c r="STW32" s="35"/>
      <c r="STX32" s="33"/>
      <c r="STY32" s="33"/>
      <c r="STZ32" s="33"/>
      <c r="SUA32" s="33"/>
      <c r="SUB32" s="33"/>
      <c r="SUC32" s="33"/>
      <c r="SUD32" s="32"/>
      <c r="SUE32" s="37"/>
      <c r="SUF32" s="33"/>
      <c r="SUG32" s="33"/>
      <c r="SUH32" s="15"/>
      <c r="SUI32" s="15"/>
      <c r="SUJ32" s="32"/>
      <c r="SUK32" s="32"/>
      <c r="SUL32" s="33"/>
      <c r="SUM32" s="33"/>
      <c r="SUN32" s="32"/>
      <c r="SUO32" s="34"/>
      <c r="SUP32" s="35"/>
      <c r="SUQ32" s="36"/>
      <c r="SUR32" s="35"/>
      <c r="SUS32" s="33"/>
      <c r="SUT32" s="33"/>
      <c r="SUU32" s="33"/>
      <c r="SUV32" s="33"/>
      <c r="SUW32" s="33"/>
      <c r="SUX32" s="33"/>
      <c r="SUY32" s="32"/>
      <c r="SUZ32" s="37"/>
      <c r="SVA32" s="33"/>
      <c r="SVB32" s="33"/>
      <c r="SVC32" s="15"/>
      <c r="SVD32" s="15"/>
      <c r="SVE32" s="32"/>
      <c r="SVF32" s="32"/>
      <c r="SVG32" s="33"/>
      <c r="SVH32" s="33"/>
      <c r="SVI32" s="32"/>
      <c r="SVJ32" s="34"/>
      <c r="SVK32" s="35"/>
      <c r="SVL32" s="36"/>
      <c r="SVM32" s="35"/>
      <c r="SVN32" s="33"/>
      <c r="SVO32" s="33"/>
      <c r="SVP32" s="33"/>
      <c r="SVQ32" s="33"/>
      <c r="SVR32" s="33"/>
      <c r="SVS32" s="33"/>
      <c r="SVT32" s="32"/>
      <c r="SVU32" s="37"/>
      <c r="SVV32" s="33"/>
      <c r="SVW32" s="33"/>
      <c r="SVX32" s="15"/>
      <c r="SVY32" s="15"/>
      <c r="SVZ32" s="32"/>
      <c r="SWA32" s="32"/>
      <c r="SWB32" s="33"/>
      <c r="SWC32" s="33"/>
      <c r="SWD32" s="32"/>
      <c r="SWE32" s="34"/>
      <c r="SWF32" s="35"/>
      <c r="SWG32" s="36"/>
      <c r="SWH32" s="35"/>
      <c r="SWI32" s="33"/>
      <c r="SWJ32" s="33"/>
      <c r="SWK32" s="33"/>
      <c r="SWL32" s="33"/>
      <c r="SWM32" s="33"/>
      <c r="SWN32" s="33"/>
      <c r="SWO32" s="32"/>
      <c r="SWP32" s="37"/>
      <c r="SWQ32" s="33"/>
      <c r="SWR32" s="33"/>
      <c r="SWS32" s="15"/>
      <c r="SWT32" s="15"/>
      <c r="SWU32" s="32"/>
      <c r="SWV32" s="32"/>
      <c r="SWW32" s="33"/>
      <c r="SWX32" s="33"/>
      <c r="SWY32" s="32"/>
      <c r="SWZ32" s="34"/>
      <c r="SXA32" s="35"/>
      <c r="SXB32" s="36"/>
      <c r="SXC32" s="35"/>
      <c r="SXD32" s="33"/>
      <c r="SXE32" s="33"/>
      <c r="SXF32" s="33"/>
      <c r="SXG32" s="33"/>
      <c r="SXH32" s="33"/>
      <c r="SXI32" s="33"/>
      <c r="SXJ32" s="32"/>
      <c r="SXK32" s="37"/>
      <c r="SXL32" s="33"/>
      <c r="SXM32" s="33"/>
      <c r="SXN32" s="15"/>
      <c r="SXO32" s="15"/>
      <c r="SXP32" s="32"/>
      <c r="SXQ32" s="32"/>
      <c r="SXR32" s="33"/>
      <c r="SXS32" s="33"/>
      <c r="SXT32" s="32"/>
      <c r="SXU32" s="34"/>
      <c r="SXV32" s="35"/>
      <c r="SXW32" s="36"/>
      <c r="SXX32" s="35"/>
      <c r="SXY32" s="33"/>
      <c r="SXZ32" s="33"/>
      <c r="SYA32" s="33"/>
      <c r="SYB32" s="33"/>
      <c r="SYC32" s="33"/>
      <c r="SYD32" s="33"/>
      <c r="SYE32" s="32"/>
      <c r="SYF32" s="37"/>
      <c r="SYG32" s="33"/>
      <c r="SYH32" s="33"/>
      <c r="SYI32" s="15"/>
      <c r="SYJ32" s="15"/>
      <c r="SYK32" s="32"/>
      <c r="SYL32" s="32"/>
      <c r="SYM32" s="33"/>
      <c r="SYN32" s="33"/>
      <c r="SYO32" s="32"/>
      <c r="SYP32" s="34"/>
      <c r="SYQ32" s="35"/>
      <c r="SYR32" s="36"/>
      <c r="SYS32" s="35"/>
      <c r="SYT32" s="33"/>
      <c r="SYU32" s="33"/>
      <c r="SYV32" s="33"/>
      <c r="SYW32" s="33"/>
      <c r="SYX32" s="33"/>
      <c r="SYY32" s="33"/>
      <c r="SYZ32" s="32"/>
      <c r="SZA32" s="37"/>
      <c r="SZB32" s="33"/>
      <c r="SZC32" s="33"/>
      <c r="SZD32" s="15"/>
      <c r="SZE32" s="15"/>
      <c r="SZF32" s="32"/>
      <c r="SZG32" s="32"/>
      <c r="SZH32" s="33"/>
      <c r="SZI32" s="33"/>
      <c r="SZJ32" s="32"/>
      <c r="SZK32" s="34"/>
      <c r="SZL32" s="35"/>
      <c r="SZM32" s="36"/>
      <c r="SZN32" s="35"/>
      <c r="SZO32" s="33"/>
      <c r="SZP32" s="33"/>
      <c r="SZQ32" s="33"/>
      <c r="SZR32" s="33"/>
      <c r="SZS32" s="33"/>
      <c r="SZT32" s="33"/>
      <c r="SZU32" s="32"/>
      <c r="SZV32" s="37"/>
      <c r="SZW32" s="33"/>
      <c r="SZX32" s="33"/>
      <c r="SZY32" s="15"/>
      <c r="SZZ32" s="15"/>
      <c r="TAA32" s="32"/>
      <c r="TAB32" s="32"/>
      <c r="TAC32" s="33"/>
      <c r="TAD32" s="33"/>
      <c r="TAE32" s="32"/>
      <c r="TAF32" s="34"/>
      <c r="TAG32" s="35"/>
      <c r="TAH32" s="36"/>
      <c r="TAI32" s="35"/>
      <c r="TAJ32" s="33"/>
      <c r="TAK32" s="33"/>
      <c r="TAL32" s="33"/>
      <c r="TAM32" s="33"/>
      <c r="TAN32" s="33"/>
      <c r="TAO32" s="33"/>
      <c r="TAP32" s="32"/>
      <c r="TAQ32" s="37"/>
      <c r="TAR32" s="33"/>
      <c r="TAS32" s="33"/>
      <c r="TAT32" s="15"/>
      <c r="TAU32" s="15"/>
      <c r="TAV32" s="32"/>
      <c r="TAW32" s="32"/>
      <c r="TAX32" s="33"/>
      <c r="TAY32" s="33"/>
      <c r="TAZ32" s="32"/>
      <c r="TBA32" s="34"/>
      <c r="TBB32" s="35"/>
      <c r="TBC32" s="36"/>
      <c r="TBD32" s="35"/>
      <c r="TBE32" s="33"/>
      <c r="TBF32" s="33"/>
      <c r="TBG32" s="33"/>
      <c r="TBH32" s="33"/>
      <c r="TBI32" s="33"/>
      <c r="TBJ32" s="33"/>
      <c r="TBK32" s="32"/>
      <c r="TBL32" s="37"/>
      <c r="TBM32" s="33"/>
      <c r="TBN32" s="33"/>
      <c r="TBO32" s="15"/>
      <c r="TBP32" s="15"/>
      <c r="TBQ32" s="32"/>
      <c r="TBR32" s="32"/>
      <c r="TBS32" s="33"/>
      <c r="TBT32" s="33"/>
      <c r="TBU32" s="32"/>
      <c r="TBV32" s="34"/>
      <c r="TBW32" s="35"/>
      <c r="TBX32" s="36"/>
      <c r="TBY32" s="35"/>
      <c r="TBZ32" s="33"/>
      <c r="TCA32" s="33"/>
      <c r="TCB32" s="33"/>
      <c r="TCC32" s="33"/>
      <c r="TCD32" s="33"/>
      <c r="TCE32" s="33"/>
      <c r="TCF32" s="32"/>
      <c r="TCG32" s="37"/>
      <c r="TCH32" s="33"/>
      <c r="TCI32" s="33"/>
      <c r="TCJ32" s="15"/>
      <c r="TCK32" s="15"/>
      <c r="TCL32" s="32"/>
      <c r="TCM32" s="32"/>
      <c r="TCN32" s="33"/>
      <c r="TCO32" s="33"/>
      <c r="TCP32" s="32"/>
      <c r="TCQ32" s="34"/>
      <c r="TCR32" s="35"/>
      <c r="TCS32" s="36"/>
      <c r="TCT32" s="35"/>
      <c r="TCU32" s="33"/>
      <c r="TCV32" s="33"/>
      <c r="TCW32" s="33"/>
      <c r="TCX32" s="33"/>
      <c r="TCY32" s="33"/>
      <c r="TCZ32" s="33"/>
      <c r="TDA32" s="32"/>
      <c r="TDB32" s="37"/>
      <c r="TDC32" s="33"/>
      <c r="TDD32" s="33"/>
      <c r="TDE32" s="15"/>
      <c r="TDF32" s="15"/>
      <c r="TDG32" s="32"/>
      <c r="TDH32" s="32"/>
      <c r="TDI32" s="33"/>
      <c r="TDJ32" s="33"/>
      <c r="TDK32" s="32"/>
      <c r="TDL32" s="34"/>
      <c r="TDM32" s="35"/>
      <c r="TDN32" s="36"/>
      <c r="TDO32" s="35"/>
      <c r="TDP32" s="33"/>
      <c r="TDQ32" s="33"/>
      <c r="TDR32" s="33"/>
      <c r="TDS32" s="33"/>
      <c r="TDT32" s="33"/>
      <c r="TDU32" s="33"/>
      <c r="TDV32" s="32"/>
      <c r="TDW32" s="37"/>
      <c r="TDX32" s="33"/>
      <c r="TDY32" s="33"/>
      <c r="TDZ32" s="15"/>
      <c r="TEA32" s="15"/>
      <c r="TEB32" s="32"/>
      <c r="TEC32" s="32"/>
      <c r="TED32" s="33"/>
      <c r="TEE32" s="33"/>
      <c r="TEF32" s="32"/>
      <c r="TEG32" s="34"/>
      <c r="TEH32" s="35"/>
      <c r="TEI32" s="36"/>
      <c r="TEJ32" s="35"/>
      <c r="TEK32" s="33"/>
      <c r="TEL32" s="33"/>
      <c r="TEM32" s="33"/>
      <c r="TEN32" s="33"/>
      <c r="TEO32" s="33"/>
      <c r="TEP32" s="33"/>
      <c r="TEQ32" s="32"/>
      <c r="TER32" s="37"/>
      <c r="TES32" s="33"/>
      <c r="TET32" s="33"/>
      <c r="TEU32" s="15"/>
      <c r="TEV32" s="15"/>
      <c r="TEW32" s="32"/>
      <c r="TEX32" s="32"/>
      <c r="TEY32" s="33"/>
      <c r="TEZ32" s="33"/>
      <c r="TFA32" s="32"/>
      <c r="TFB32" s="34"/>
      <c r="TFC32" s="35"/>
      <c r="TFD32" s="36"/>
      <c r="TFE32" s="35"/>
      <c r="TFF32" s="33"/>
      <c r="TFG32" s="33"/>
      <c r="TFH32" s="33"/>
      <c r="TFI32" s="33"/>
      <c r="TFJ32" s="33"/>
      <c r="TFK32" s="33"/>
      <c r="TFL32" s="32"/>
      <c r="TFM32" s="37"/>
      <c r="TFN32" s="33"/>
      <c r="TFO32" s="33"/>
      <c r="TFP32" s="15"/>
      <c r="TFQ32" s="15"/>
      <c r="TFR32" s="32"/>
      <c r="TFS32" s="32"/>
      <c r="TFT32" s="33"/>
      <c r="TFU32" s="33"/>
      <c r="TFV32" s="32"/>
      <c r="TFW32" s="34"/>
      <c r="TFX32" s="35"/>
      <c r="TFY32" s="36"/>
      <c r="TFZ32" s="35"/>
      <c r="TGA32" s="33"/>
      <c r="TGB32" s="33"/>
      <c r="TGC32" s="33"/>
      <c r="TGD32" s="33"/>
      <c r="TGE32" s="33"/>
      <c r="TGF32" s="33"/>
      <c r="TGG32" s="32"/>
      <c r="TGH32" s="37"/>
      <c r="TGI32" s="33"/>
      <c r="TGJ32" s="33"/>
      <c r="TGK32" s="15"/>
      <c r="TGL32" s="15"/>
      <c r="TGM32" s="32"/>
      <c r="TGN32" s="32"/>
      <c r="TGO32" s="33"/>
      <c r="TGP32" s="33"/>
      <c r="TGQ32" s="32"/>
      <c r="TGR32" s="34"/>
      <c r="TGS32" s="35"/>
      <c r="TGT32" s="36"/>
      <c r="TGU32" s="35"/>
      <c r="TGV32" s="33"/>
      <c r="TGW32" s="33"/>
      <c r="TGX32" s="33"/>
      <c r="TGY32" s="33"/>
      <c r="TGZ32" s="33"/>
      <c r="THA32" s="33"/>
      <c r="THB32" s="32"/>
      <c r="THC32" s="37"/>
      <c r="THD32" s="33"/>
      <c r="THE32" s="33"/>
      <c r="THF32" s="15"/>
      <c r="THG32" s="15"/>
      <c r="THH32" s="32"/>
      <c r="THI32" s="32"/>
      <c r="THJ32" s="33"/>
      <c r="THK32" s="33"/>
      <c r="THL32" s="32"/>
      <c r="THM32" s="34"/>
      <c r="THN32" s="35"/>
      <c r="THO32" s="36"/>
      <c r="THP32" s="35"/>
      <c r="THQ32" s="33"/>
      <c r="THR32" s="33"/>
      <c r="THS32" s="33"/>
      <c r="THT32" s="33"/>
      <c r="THU32" s="33"/>
      <c r="THV32" s="33"/>
      <c r="THW32" s="32"/>
      <c r="THX32" s="37"/>
      <c r="THY32" s="33"/>
      <c r="THZ32" s="33"/>
      <c r="TIA32" s="15"/>
      <c r="TIB32" s="15"/>
      <c r="TIC32" s="32"/>
      <c r="TID32" s="32"/>
      <c r="TIE32" s="33"/>
      <c r="TIF32" s="33"/>
      <c r="TIG32" s="32"/>
      <c r="TIH32" s="34"/>
      <c r="TII32" s="35"/>
      <c r="TIJ32" s="36"/>
      <c r="TIK32" s="35"/>
      <c r="TIL32" s="33"/>
      <c r="TIM32" s="33"/>
      <c r="TIN32" s="33"/>
      <c r="TIO32" s="33"/>
      <c r="TIP32" s="33"/>
      <c r="TIQ32" s="33"/>
      <c r="TIR32" s="32"/>
      <c r="TIS32" s="37"/>
      <c r="TIT32" s="33"/>
      <c r="TIU32" s="33"/>
      <c r="TIV32" s="15"/>
      <c r="TIW32" s="15"/>
      <c r="TIX32" s="32"/>
      <c r="TIY32" s="32"/>
      <c r="TIZ32" s="33"/>
      <c r="TJA32" s="33"/>
      <c r="TJB32" s="32"/>
      <c r="TJC32" s="34"/>
      <c r="TJD32" s="35"/>
      <c r="TJE32" s="36"/>
      <c r="TJF32" s="35"/>
      <c r="TJG32" s="33"/>
      <c r="TJH32" s="33"/>
      <c r="TJI32" s="33"/>
      <c r="TJJ32" s="33"/>
      <c r="TJK32" s="33"/>
      <c r="TJL32" s="33"/>
      <c r="TJM32" s="32"/>
      <c r="TJN32" s="37"/>
      <c r="TJO32" s="33"/>
      <c r="TJP32" s="33"/>
      <c r="TJQ32" s="15"/>
      <c r="TJR32" s="15"/>
      <c r="TJS32" s="32"/>
      <c r="TJT32" s="32"/>
      <c r="TJU32" s="33"/>
      <c r="TJV32" s="33"/>
      <c r="TJW32" s="32"/>
      <c r="TJX32" s="34"/>
      <c r="TJY32" s="35"/>
      <c r="TJZ32" s="36"/>
      <c r="TKA32" s="35"/>
      <c r="TKB32" s="33"/>
      <c r="TKC32" s="33"/>
      <c r="TKD32" s="33"/>
      <c r="TKE32" s="33"/>
      <c r="TKF32" s="33"/>
      <c r="TKG32" s="33"/>
      <c r="TKH32" s="32"/>
      <c r="TKI32" s="37"/>
      <c r="TKJ32" s="33"/>
      <c r="TKK32" s="33"/>
      <c r="TKL32" s="15"/>
      <c r="TKM32" s="15"/>
      <c r="TKN32" s="32"/>
      <c r="TKO32" s="32"/>
      <c r="TKP32" s="33"/>
      <c r="TKQ32" s="33"/>
      <c r="TKR32" s="32"/>
      <c r="TKS32" s="34"/>
      <c r="TKT32" s="35"/>
      <c r="TKU32" s="36"/>
      <c r="TKV32" s="35"/>
      <c r="TKW32" s="33"/>
      <c r="TKX32" s="33"/>
      <c r="TKY32" s="33"/>
      <c r="TKZ32" s="33"/>
      <c r="TLA32" s="33"/>
      <c r="TLB32" s="33"/>
      <c r="TLC32" s="32"/>
      <c r="TLD32" s="37"/>
      <c r="TLE32" s="33"/>
      <c r="TLF32" s="33"/>
      <c r="TLG32" s="15"/>
      <c r="TLH32" s="15"/>
      <c r="TLI32" s="32"/>
      <c r="TLJ32" s="32"/>
      <c r="TLK32" s="33"/>
      <c r="TLL32" s="33"/>
      <c r="TLM32" s="32"/>
      <c r="TLN32" s="34"/>
      <c r="TLO32" s="35"/>
      <c r="TLP32" s="36"/>
      <c r="TLQ32" s="35"/>
      <c r="TLR32" s="33"/>
      <c r="TLS32" s="33"/>
      <c r="TLT32" s="33"/>
      <c r="TLU32" s="33"/>
      <c r="TLV32" s="33"/>
      <c r="TLW32" s="33"/>
      <c r="TLX32" s="32"/>
      <c r="TLY32" s="37"/>
      <c r="TLZ32" s="33"/>
      <c r="TMA32" s="33"/>
      <c r="TMB32" s="15"/>
      <c r="TMC32" s="15"/>
      <c r="TMD32" s="32"/>
      <c r="TME32" s="32"/>
      <c r="TMF32" s="33"/>
      <c r="TMG32" s="33"/>
      <c r="TMH32" s="32"/>
      <c r="TMI32" s="34"/>
      <c r="TMJ32" s="35"/>
      <c r="TMK32" s="36"/>
      <c r="TML32" s="35"/>
      <c r="TMM32" s="33"/>
      <c r="TMN32" s="33"/>
      <c r="TMO32" s="33"/>
      <c r="TMP32" s="33"/>
      <c r="TMQ32" s="33"/>
      <c r="TMR32" s="33"/>
      <c r="TMS32" s="32"/>
      <c r="TMT32" s="37"/>
      <c r="TMU32" s="33"/>
      <c r="TMV32" s="33"/>
      <c r="TMW32" s="15"/>
      <c r="TMX32" s="15"/>
      <c r="TMY32" s="32"/>
      <c r="TMZ32" s="32"/>
      <c r="TNA32" s="33"/>
      <c r="TNB32" s="33"/>
      <c r="TNC32" s="32"/>
      <c r="TND32" s="34"/>
      <c r="TNE32" s="35"/>
      <c r="TNF32" s="36"/>
      <c r="TNG32" s="35"/>
      <c r="TNH32" s="33"/>
      <c r="TNI32" s="33"/>
      <c r="TNJ32" s="33"/>
      <c r="TNK32" s="33"/>
      <c r="TNL32" s="33"/>
      <c r="TNM32" s="33"/>
      <c r="TNN32" s="32"/>
      <c r="TNO32" s="37"/>
      <c r="TNP32" s="33"/>
      <c r="TNQ32" s="33"/>
      <c r="TNR32" s="15"/>
      <c r="TNS32" s="15"/>
      <c r="TNT32" s="32"/>
      <c r="TNU32" s="32"/>
      <c r="TNV32" s="33"/>
      <c r="TNW32" s="33"/>
      <c r="TNX32" s="32"/>
      <c r="TNY32" s="34"/>
      <c r="TNZ32" s="35"/>
      <c r="TOA32" s="36"/>
      <c r="TOB32" s="35"/>
      <c r="TOC32" s="33"/>
      <c r="TOD32" s="33"/>
      <c r="TOE32" s="33"/>
      <c r="TOF32" s="33"/>
      <c r="TOG32" s="33"/>
      <c r="TOH32" s="33"/>
      <c r="TOI32" s="32"/>
      <c r="TOJ32" s="37"/>
      <c r="TOK32" s="33"/>
      <c r="TOL32" s="33"/>
      <c r="TOM32" s="15"/>
      <c r="TON32" s="15"/>
      <c r="TOO32" s="32"/>
      <c r="TOP32" s="32"/>
      <c r="TOQ32" s="33"/>
      <c r="TOR32" s="33"/>
      <c r="TOS32" s="32"/>
      <c r="TOT32" s="34"/>
      <c r="TOU32" s="35"/>
      <c r="TOV32" s="36"/>
      <c r="TOW32" s="35"/>
      <c r="TOX32" s="33"/>
      <c r="TOY32" s="33"/>
      <c r="TOZ32" s="33"/>
      <c r="TPA32" s="33"/>
      <c r="TPB32" s="33"/>
      <c r="TPC32" s="33"/>
      <c r="TPD32" s="32"/>
      <c r="TPE32" s="37"/>
      <c r="TPF32" s="33"/>
      <c r="TPG32" s="33"/>
      <c r="TPH32" s="15"/>
      <c r="TPI32" s="15"/>
      <c r="TPJ32" s="32"/>
      <c r="TPK32" s="32"/>
      <c r="TPL32" s="33"/>
      <c r="TPM32" s="33"/>
      <c r="TPN32" s="32"/>
      <c r="TPO32" s="34"/>
      <c r="TPP32" s="35"/>
      <c r="TPQ32" s="36"/>
      <c r="TPR32" s="35"/>
      <c r="TPS32" s="33"/>
      <c r="TPT32" s="33"/>
      <c r="TPU32" s="33"/>
      <c r="TPV32" s="33"/>
      <c r="TPW32" s="33"/>
      <c r="TPX32" s="33"/>
      <c r="TPY32" s="32"/>
      <c r="TPZ32" s="37"/>
      <c r="TQA32" s="33"/>
      <c r="TQB32" s="33"/>
      <c r="TQC32" s="15"/>
      <c r="TQD32" s="15"/>
      <c r="TQE32" s="32"/>
      <c r="TQF32" s="32"/>
      <c r="TQG32" s="33"/>
      <c r="TQH32" s="33"/>
      <c r="TQI32" s="32"/>
      <c r="TQJ32" s="34"/>
      <c r="TQK32" s="35"/>
      <c r="TQL32" s="36"/>
      <c r="TQM32" s="35"/>
      <c r="TQN32" s="33"/>
      <c r="TQO32" s="33"/>
      <c r="TQP32" s="33"/>
      <c r="TQQ32" s="33"/>
      <c r="TQR32" s="33"/>
      <c r="TQS32" s="33"/>
      <c r="TQT32" s="32"/>
      <c r="TQU32" s="37"/>
      <c r="TQV32" s="33"/>
      <c r="TQW32" s="33"/>
      <c r="TQX32" s="15"/>
      <c r="TQY32" s="15"/>
      <c r="TQZ32" s="32"/>
      <c r="TRA32" s="32"/>
      <c r="TRB32" s="33"/>
      <c r="TRC32" s="33"/>
      <c r="TRD32" s="32"/>
      <c r="TRE32" s="34"/>
      <c r="TRF32" s="35"/>
      <c r="TRG32" s="36"/>
      <c r="TRH32" s="35"/>
      <c r="TRI32" s="33"/>
      <c r="TRJ32" s="33"/>
      <c r="TRK32" s="33"/>
      <c r="TRL32" s="33"/>
      <c r="TRM32" s="33"/>
      <c r="TRN32" s="33"/>
      <c r="TRO32" s="32"/>
      <c r="TRP32" s="37"/>
      <c r="TRQ32" s="33"/>
      <c r="TRR32" s="33"/>
      <c r="TRS32" s="15"/>
      <c r="TRT32" s="15"/>
      <c r="TRU32" s="32"/>
      <c r="TRV32" s="32"/>
      <c r="TRW32" s="33"/>
      <c r="TRX32" s="33"/>
      <c r="TRY32" s="32"/>
      <c r="TRZ32" s="34"/>
      <c r="TSA32" s="35"/>
      <c r="TSB32" s="36"/>
      <c r="TSC32" s="35"/>
      <c r="TSD32" s="33"/>
      <c r="TSE32" s="33"/>
      <c r="TSF32" s="33"/>
      <c r="TSG32" s="33"/>
      <c r="TSH32" s="33"/>
      <c r="TSI32" s="33"/>
      <c r="TSJ32" s="32"/>
      <c r="TSK32" s="37"/>
      <c r="TSL32" s="33"/>
      <c r="TSM32" s="33"/>
      <c r="TSN32" s="15"/>
      <c r="TSO32" s="15"/>
      <c r="TSP32" s="32"/>
      <c r="TSQ32" s="32"/>
      <c r="TSR32" s="33"/>
      <c r="TSS32" s="33"/>
      <c r="TST32" s="32"/>
      <c r="TSU32" s="34"/>
      <c r="TSV32" s="35"/>
      <c r="TSW32" s="36"/>
      <c r="TSX32" s="35"/>
      <c r="TSY32" s="33"/>
      <c r="TSZ32" s="33"/>
      <c r="TTA32" s="33"/>
      <c r="TTB32" s="33"/>
      <c r="TTC32" s="33"/>
      <c r="TTD32" s="33"/>
      <c r="TTE32" s="32"/>
      <c r="TTF32" s="37"/>
      <c r="TTG32" s="33"/>
      <c r="TTH32" s="33"/>
      <c r="TTI32" s="15"/>
      <c r="TTJ32" s="15"/>
      <c r="TTK32" s="32"/>
      <c r="TTL32" s="32"/>
      <c r="TTM32" s="33"/>
      <c r="TTN32" s="33"/>
      <c r="TTO32" s="32"/>
      <c r="TTP32" s="34"/>
      <c r="TTQ32" s="35"/>
      <c r="TTR32" s="36"/>
      <c r="TTS32" s="35"/>
      <c r="TTT32" s="33"/>
      <c r="TTU32" s="33"/>
      <c r="TTV32" s="33"/>
      <c r="TTW32" s="33"/>
      <c r="TTX32" s="33"/>
      <c r="TTY32" s="33"/>
      <c r="TTZ32" s="32"/>
      <c r="TUA32" s="37"/>
      <c r="TUB32" s="33"/>
      <c r="TUC32" s="33"/>
      <c r="TUD32" s="15"/>
      <c r="TUE32" s="15"/>
      <c r="TUF32" s="32"/>
      <c r="TUG32" s="32"/>
      <c r="TUH32" s="33"/>
      <c r="TUI32" s="33"/>
      <c r="TUJ32" s="32"/>
      <c r="TUK32" s="34"/>
      <c r="TUL32" s="35"/>
      <c r="TUM32" s="36"/>
      <c r="TUN32" s="35"/>
      <c r="TUO32" s="33"/>
      <c r="TUP32" s="33"/>
      <c r="TUQ32" s="33"/>
      <c r="TUR32" s="33"/>
      <c r="TUS32" s="33"/>
      <c r="TUT32" s="33"/>
      <c r="TUU32" s="32"/>
      <c r="TUV32" s="37"/>
      <c r="TUW32" s="33"/>
      <c r="TUX32" s="33"/>
      <c r="TUY32" s="15"/>
      <c r="TUZ32" s="15"/>
      <c r="TVA32" s="32"/>
      <c r="TVB32" s="32"/>
      <c r="TVC32" s="33"/>
      <c r="TVD32" s="33"/>
      <c r="TVE32" s="32"/>
      <c r="TVF32" s="34"/>
      <c r="TVG32" s="35"/>
      <c r="TVH32" s="36"/>
      <c r="TVI32" s="35"/>
      <c r="TVJ32" s="33"/>
      <c r="TVK32" s="33"/>
      <c r="TVL32" s="33"/>
      <c r="TVM32" s="33"/>
      <c r="TVN32" s="33"/>
      <c r="TVO32" s="33"/>
      <c r="TVP32" s="32"/>
      <c r="TVQ32" s="37"/>
      <c r="TVR32" s="33"/>
      <c r="TVS32" s="33"/>
      <c r="TVT32" s="15"/>
      <c r="TVU32" s="15"/>
      <c r="TVV32" s="32"/>
      <c r="TVW32" s="32"/>
      <c r="TVX32" s="33"/>
      <c r="TVY32" s="33"/>
      <c r="TVZ32" s="32"/>
      <c r="TWA32" s="34"/>
      <c r="TWB32" s="35"/>
      <c r="TWC32" s="36"/>
      <c r="TWD32" s="35"/>
      <c r="TWE32" s="33"/>
      <c r="TWF32" s="33"/>
      <c r="TWG32" s="33"/>
      <c r="TWH32" s="33"/>
      <c r="TWI32" s="33"/>
      <c r="TWJ32" s="33"/>
      <c r="TWK32" s="32"/>
      <c r="TWL32" s="37"/>
      <c r="TWM32" s="33"/>
      <c r="TWN32" s="33"/>
      <c r="TWO32" s="15"/>
      <c r="TWP32" s="15"/>
      <c r="TWQ32" s="32"/>
      <c r="TWR32" s="32"/>
      <c r="TWS32" s="33"/>
      <c r="TWT32" s="33"/>
      <c r="TWU32" s="32"/>
      <c r="TWV32" s="34"/>
      <c r="TWW32" s="35"/>
      <c r="TWX32" s="36"/>
      <c r="TWY32" s="35"/>
      <c r="TWZ32" s="33"/>
      <c r="TXA32" s="33"/>
      <c r="TXB32" s="33"/>
      <c r="TXC32" s="33"/>
      <c r="TXD32" s="33"/>
      <c r="TXE32" s="33"/>
      <c r="TXF32" s="32"/>
      <c r="TXG32" s="37"/>
      <c r="TXH32" s="33"/>
      <c r="TXI32" s="33"/>
      <c r="TXJ32" s="15"/>
      <c r="TXK32" s="15"/>
      <c r="TXL32" s="32"/>
      <c r="TXM32" s="32"/>
      <c r="TXN32" s="33"/>
      <c r="TXO32" s="33"/>
      <c r="TXP32" s="32"/>
      <c r="TXQ32" s="34"/>
      <c r="TXR32" s="35"/>
      <c r="TXS32" s="36"/>
      <c r="TXT32" s="35"/>
      <c r="TXU32" s="33"/>
      <c r="TXV32" s="33"/>
      <c r="TXW32" s="33"/>
      <c r="TXX32" s="33"/>
      <c r="TXY32" s="33"/>
      <c r="TXZ32" s="33"/>
      <c r="TYA32" s="32"/>
      <c r="TYB32" s="37"/>
      <c r="TYC32" s="33"/>
      <c r="TYD32" s="33"/>
      <c r="TYE32" s="15"/>
      <c r="TYF32" s="15"/>
      <c r="TYG32" s="32"/>
      <c r="TYH32" s="32"/>
      <c r="TYI32" s="33"/>
      <c r="TYJ32" s="33"/>
      <c r="TYK32" s="32"/>
      <c r="TYL32" s="34"/>
      <c r="TYM32" s="35"/>
      <c r="TYN32" s="36"/>
      <c r="TYO32" s="35"/>
      <c r="TYP32" s="33"/>
      <c r="TYQ32" s="33"/>
      <c r="TYR32" s="33"/>
      <c r="TYS32" s="33"/>
      <c r="TYT32" s="33"/>
      <c r="TYU32" s="33"/>
      <c r="TYV32" s="32"/>
      <c r="TYW32" s="37"/>
      <c r="TYX32" s="33"/>
      <c r="TYY32" s="33"/>
      <c r="TYZ32" s="15"/>
      <c r="TZA32" s="15"/>
      <c r="TZB32" s="32"/>
      <c r="TZC32" s="32"/>
      <c r="TZD32" s="33"/>
      <c r="TZE32" s="33"/>
      <c r="TZF32" s="32"/>
      <c r="TZG32" s="34"/>
      <c r="TZH32" s="35"/>
      <c r="TZI32" s="36"/>
      <c r="TZJ32" s="35"/>
      <c r="TZK32" s="33"/>
      <c r="TZL32" s="33"/>
      <c r="TZM32" s="33"/>
      <c r="TZN32" s="33"/>
      <c r="TZO32" s="33"/>
      <c r="TZP32" s="33"/>
      <c r="TZQ32" s="32"/>
      <c r="TZR32" s="37"/>
      <c r="TZS32" s="33"/>
      <c r="TZT32" s="33"/>
      <c r="TZU32" s="15"/>
      <c r="TZV32" s="15"/>
      <c r="TZW32" s="32"/>
      <c r="TZX32" s="32"/>
      <c r="TZY32" s="33"/>
      <c r="TZZ32" s="33"/>
      <c r="UAA32" s="32"/>
      <c r="UAB32" s="34"/>
      <c r="UAC32" s="35"/>
      <c r="UAD32" s="36"/>
      <c r="UAE32" s="35"/>
      <c r="UAF32" s="33"/>
      <c r="UAG32" s="33"/>
      <c r="UAH32" s="33"/>
      <c r="UAI32" s="33"/>
      <c r="UAJ32" s="33"/>
      <c r="UAK32" s="33"/>
      <c r="UAL32" s="32"/>
      <c r="UAM32" s="37"/>
      <c r="UAN32" s="33"/>
      <c r="UAO32" s="33"/>
      <c r="UAP32" s="15"/>
      <c r="UAQ32" s="15"/>
      <c r="UAR32" s="32"/>
      <c r="UAS32" s="32"/>
      <c r="UAT32" s="33"/>
      <c r="UAU32" s="33"/>
      <c r="UAV32" s="32"/>
      <c r="UAW32" s="34"/>
      <c r="UAX32" s="35"/>
      <c r="UAY32" s="36"/>
      <c r="UAZ32" s="35"/>
      <c r="UBA32" s="33"/>
      <c r="UBB32" s="33"/>
      <c r="UBC32" s="33"/>
      <c r="UBD32" s="33"/>
      <c r="UBE32" s="33"/>
      <c r="UBF32" s="33"/>
      <c r="UBG32" s="32"/>
      <c r="UBH32" s="37"/>
      <c r="UBI32" s="33"/>
      <c r="UBJ32" s="33"/>
      <c r="UBK32" s="15"/>
      <c r="UBL32" s="15"/>
      <c r="UBM32" s="32"/>
      <c r="UBN32" s="32"/>
      <c r="UBO32" s="33"/>
      <c r="UBP32" s="33"/>
      <c r="UBQ32" s="32"/>
      <c r="UBR32" s="34"/>
      <c r="UBS32" s="35"/>
      <c r="UBT32" s="36"/>
      <c r="UBU32" s="35"/>
      <c r="UBV32" s="33"/>
      <c r="UBW32" s="33"/>
      <c r="UBX32" s="33"/>
      <c r="UBY32" s="33"/>
      <c r="UBZ32" s="33"/>
      <c r="UCA32" s="33"/>
      <c r="UCB32" s="32"/>
      <c r="UCC32" s="37"/>
      <c r="UCD32" s="33"/>
      <c r="UCE32" s="33"/>
      <c r="UCF32" s="15"/>
      <c r="UCG32" s="15"/>
      <c r="UCH32" s="32"/>
      <c r="UCI32" s="32"/>
      <c r="UCJ32" s="33"/>
      <c r="UCK32" s="33"/>
      <c r="UCL32" s="32"/>
      <c r="UCM32" s="34"/>
      <c r="UCN32" s="35"/>
      <c r="UCO32" s="36"/>
      <c r="UCP32" s="35"/>
      <c r="UCQ32" s="33"/>
      <c r="UCR32" s="33"/>
      <c r="UCS32" s="33"/>
      <c r="UCT32" s="33"/>
      <c r="UCU32" s="33"/>
      <c r="UCV32" s="33"/>
      <c r="UCW32" s="32"/>
      <c r="UCX32" s="37"/>
      <c r="UCY32" s="33"/>
      <c r="UCZ32" s="33"/>
      <c r="UDA32" s="15"/>
      <c r="UDB32" s="15"/>
      <c r="UDC32" s="32"/>
      <c r="UDD32" s="32"/>
      <c r="UDE32" s="33"/>
      <c r="UDF32" s="33"/>
      <c r="UDG32" s="32"/>
      <c r="UDH32" s="34"/>
      <c r="UDI32" s="35"/>
      <c r="UDJ32" s="36"/>
      <c r="UDK32" s="35"/>
      <c r="UDL32" s="33"/>
      <c r="UDM32" s="33"/>
      <c r="UDN32" s="33"/>
      <c r="UDO32" s="33"/>
      <c r="UDP32" s="33"/>
      <c r="UDQ32" s="33"/>
      <c r="UDR32" s="32"/>
      <c r="UDS32" s="37"/>
      <c r="UDT32" s="33"/>
      <c r="UDU32" s="33"/>
      <c r="UDV32" s="15"/>
      <c r="UDW32" s="15"/>
      <c r="UDX32" s="32"/>
      <c r="UDY32" s="32"/>
      <c r="UDZ32" s="33"/>
      <c r="UEA32" s="33"/>
      <c r="UEB32" s="32"/>
      <c r="UEC32" s="34"/>
      <c r="UED32" s="35"/>
      <c r="UEE32" s="36"/>
      <c r="UEF32" s="35"/>
      <c r="UEG32" s="33"/>
      <c r="UEH32" s="33"/>
      <c r="UEI32" s="33"/>
      <c r="UEJ32" s="33"/>
      <c r="UEK32" s="33"/>
      <c r="UEL32" s="33"/>
      <c r="UEM32" s="32"/>
      <c r="UEN32" s="37"/>
      <c r="UEO32" s="33"/>
      <c r="UEP32" s="33"/>
      <c r="UEQ32" s="15"/>
      <c r="UER32" s="15"/>
      <c r="UES32" s="32"/>
      <c r="UET32" s="32"/>
      <c r="UEU32" s="33"/>
      <c r="UEV32" s="33"/>
      <c r="UEW32" s="32"/>
      <c r="UEX32" s="34"/>
      <c r="UEY32" s="35"/>
      <c r="UEZ32" s="36"/>
      <c r="UFA32" s="35"/>
      <c r="UFB32" s="33"/>
      <c r="UFC32" s="33"/>
      <c r="UFD32" s="33"/>
      <c r="UFE32" s="33"/>
      <c r="UFF32" s="33"/>
      <c r="UFG32" s="33"/>
      <c r="UFH32" s="32"/>
      <c r="UFI32" s="37"/>
      <c r="UFJ32" s="33"/>
      <c r="UFK32" s="33"/>
      <c r="UFL32" s="15"/>
      <c r="UFM32" s="15"/>
      <c r="UFN32" s="32"/>
      <c r="UFO32" s="32"/>
      <c r="UFP32" s="33"/>
      <c r="UFQ32" s="33"/>
      <c r="UFR32" s="32"/>
      <c r="UFS32" s="34"/>
      <c r="UFT32" s="35"/>
      <c r="UFU32" s="36"/>
      <c r="UFV32" s="35"/>
      <c r="UFW32" s="33"/>
      <c r="UFX32" s="33"/>
      <c r="UFY32" s="33"/>
      <c r="UFZ32" s="33"/>
      <c r="UGA32" s="33"/>
      <c r="UGB32" s="33"/>
      <c r="UGC32" s="32"/>
      <c r="UGD32" s="37"/>
      <c r="UGE32" s="33"/>
      <c r="UGF32" s="33"/>
      <c r="UGG32" s="15"/>
      <c r="UGH32" s="15"/>
      <c r="UGI32" s="32"/>
      <c r="UGJ32" s="32"/>
      <c r="UGK32" s="33"/>
      <c r="UGL32" s="33"/>
      <c r="UGM32" s="32"/>
      <c r="UGN32" s="34"/>
      <c r="UGO32" s="35"/>
      <c r="UGP32" s="36"/>
      <c r="UGQ32" s="35"/>
      <c r="UGR32" s="33"/>
      <c r="UGS32" s="33"/>
      <c r="UGT32" s="33"/>
      <c r="UGU32" s="33"/>
      <c r="UGV32" s="33"/>
      <c r="UGW32" s="33"/>
      <c r="UGX32" s="32"/>
      <c r="UGY32" s="37"/>
      <c r="UGZ32" s="33"/>
      <c r="UHA32" s="33"/>
      <c r="UHB32" s="15"/>
      <c r="UHC32" s="15"/>
      <c r="UHD32" s="32"/>
      <c r="UHE32" s="32"/>
      <c r="UHF32" s="33"/>
      <c r="UHG32" s="33"/>
      <c r="UHH32" s="32"/>
      <c r="UHI32" s="34"/>
      <c r="UHJ32" s="35"/>
      <c r="UHK32" s="36"/>
      <c r="UHL32" s="35"/>
      <c r="UHM32" s="33"/>
      <c r="UHN32" s="33"/>
      <c r="UHO32" s="33"/>
      <c r="UHP32" s="33"/>
      <c r="UHQ32" s="33"/>
      <c r="UHR32" s="33"/>
      <c r="UHS32" s="32"/>
      <c r="UHT32" s="37"/>
      <c r="UHU32" s="33"/>
      <c r="UHV32" s="33"/>
      <c r="UHW32" s="15"/>
      <c r="UHX32" s="15"/>
      <c r="UHY32" s="32"/>
      <c r="UHZ32" s="32"/>
      <c r="UIA32" s="33"/>
      <c r="UIB32" s="33"/>
      <c r="UIC32" s="32"/>
      <c r="UID32" s="34"/>
      <c r="UIE32" s="35"/>
      <c r="UIF32" s="36"/>
      <c r="UIG32" s="35"/>
      <c r="UIH32" s="33"/>
      <c r="UII32" s="33"/>
      <c r="UIJ32" s="33"/>
      <c r="UIK32" s="33"/>
      <c r="UIL32" s="33"/>
      <c r="UIM32" s="33"/>
      <c r="UIN32" s="32"/>
      <c r="UIO32" s="37"/>
      <c r="UIP32" s="33"/>
      <c r="UIQ32" s="33"/>
      <c r="UIR32" s="15"/>
      <c r="UIS32" s="15"/>
      <c r="UIT32" s="32"/>
      <c r="UIU32" s="32"/>
      <c r="UIV32" s="33"/>
      <c r="UIW32" s="33"/>
      <c r="UIX32" s="32"/>
      <c r="UIY32" s="34"/>
      <c r="UIZ32" s="35"/>
      <c r="UJA32" s="36"/>
      <c r="UJB32" s="35"/>
      <c r="UJC32" s="33"/>
      <c r="UJD32" s="33"/>
      <c r="UJE32" s="33"/>
      <c r="UJF32" s="33"/>
      <c r="UJG32" s="33"/>
      <c r="UJH32" s="33"/>
      <c r="UJI32" s="32"/>
      <c r="UJJ32" s="37"/>
      <c r="UJK32" s="33"/>
      <c r="UJL32" s="33"/>
      <c r="UJM32" s="15"/>
      <c r="UJN32" s="15"/>
      <c r="UJO32" s="32"/>
      <c r="UJP32" s="32"/>
      <c r="UJQ32" s="33"/>
      <c r="UJR32" s="33"/>
      <c r="UJS32" s="32"/>
      <c r="UJT32" s="34"/>
      <c r="UJU32" s="35"/>
      <c r="UJV32" s="36"/>
      <c r="UJW32" s="35"/>
      <c r="UJX32" s="33"/>
      <c r="UJY32" s="33"/>
      <c r="UJZ32" s="33"/>
      <c r="UKA32" s="33"/>
      <c r="UKB32" s="33"/>
      <c r="UKC32" s="33"/>
      <c r="UKD32" s="32"/>
      <c r="UKE32" s="37"/>
      <c r="UKF32" s="33"/>
      <c r="UKG32" s="33"/>
      <c r="UKH32" s="15"/>
      <c r="UKI32" s="15"/>
      <c r="UKJ32" s="32"/>
      <c r="UKK32" s="32"/>
      <c r="UKL32" s="33"/>
      <c r="UKM32" s="33"/>
      <c r="UKN32" s="32"/>
      <c r="UKO32" s="34"/>
      <c r="UKP32" s="35"/>
      <c r="UKQ32" s="36"/>
      <c r="UKR32" s="35"/>
      <c r="UKS32" s="33"/>
      <c r="UKT32" s="33"/>
      <c r="UKU32" s="33"/>
      <c r="UKV32" s="33"/>
      <c r="UKW32" s="33"/>
      <c r="UKX32" s="33"/>
      <c r="UKY32" s="32"/>
      <c r="UKZ32" s="37"/>
      <c r="ULA32" s="33"/>
      <c r="ULB32" s="33"/>
      <c r="ULC32" s="15"/>
      <c r="ULD32" s="15"/>
      <c r="ULE32" s="32"/>
      <c r="ULF32" s="32"/>
      <c r="ULG32" s="33"/>
      <c r="ULH32" s="33"/>
      <c r="ULI32" s="32"/>
      <c r="ULJ32" s="34"/>
      <c r="ULK32" s="35"/>
      <c r="ULL32" s="36"/>
      <c r="ULM32" s="35"/>
      <c r="ULN32" s="33"/>
      <c r="ULO32" s="33"/>
      <c r="ULP32" s="33"/>
      <c r="ULQ32" s="33"/>
      <c r="ULR32" s="33"/>
      <c r="ULS32" s="33"/>
      <c r="ULT32" s="32"/>
      <c r="ULU32" s="37"/>
      <c r="ULV32" s="33"/>
      <c r="ULW32" s="33"/>
      <c r="ULX32" s="15"/>
      <c r="ULY32" s="15"/>
      <c r="ULZ32" s="32"/>
      <c r="UMA32" s="32"/>
      <c r="UMB32" s="33"/>
      <c r="UMC32" s="33"/>
      <c r="UMD32" s="32"/>
      <c r="UME32" s="34"/>
      <c r="UMF32" s="35"/>
      <c r="UMG32" s="36"/>
      <c r="UMH32" s="35"/>
      <c r="UMI32" s="33"/>
      <c r="UMJ32" s="33"/>
      <c r="UMK32" s="33"/>
      <c r="UML32" s="33"/>
      <c r="UMM32" s="33"/>
      <c r="UMN32" s="33"/>
      <c r="UMO32" s="32"/>
      <c r="UMP32" s="37"/>
      <c r="UMQ32" s="33"/>
      <c r="UMR32" s="33"/>
      <c r="UMS32" s="15"/>
      <c r="UMT32" s="15"/>
      <c r="UMU32" s="32"/>
      <c r="UMV32" s="32"/>
      <c r="UMW32" s="33"/>
      <c r="UMX32" s="33"/>
      <c r="UMY32" s="32"/>
      <c r="UMZ32" s="34"/>
      <c r="UNA32" s="35"/>
      <c r="UNB32" s="36"/>
      <c r="UNC32" s="35"/>
      <c r="UND32" s="33"/>
      <c r="UNE32" s="33"/>
      <c r="UNF32" s="33"/>
      <c r="UNG32" s="33"/>
      <c r="UNH32" s="33"/>
      <c r="UNI32" s="33"/>
      <c r="UNJ32" s="32"/>
      <c r="UNK32" s="37"/>
      <c r="UNL32" s="33"/>
      <c r="UNM32" s="33"/>
      <c r="UNN32" s="15"/>
      <c r="UNO32" s="15"/>
      <c r="UNP32" s="32"/>
      <c r="UNQ32" s="32"/>
      <c r="UNR32" s="33"/>
      <c r="UNS32" s="33"/>
      <c r="UNT32" s="32"/>
      <c r="UNU32" s="34"/>
      <c r="UNV32" s="35"/>
      <c r="UNW32" s="36"/>
      <c r="UNX32" s="35"/>
      <c r="UNY32" s="33"/>
      <c r="UNZ32" s="33"/>
      <c r="UOA32" s="33"/>
      <c r="UOB32" s="33"/>
      <c r="UOC32" s="33"/>
      <c r="UOD32" s="33"/>
      <c r="UOE32" s="32"/>
      <c r="UOF32" s="37"/>
      <c r="UOG32" s="33"/>
      <c r="UOH32" s="33"/>
      <c r="UOI32" s="15"/>
      <c r="UOJ32" s="15"/>
      <c r="UOK32" s="32"/>
      <c r="UOL32" s="32"/>
      <c r="UOM32" s="33"/>
      <c r="UON32" s="33"/>
      <c r="UOO32" s="32"/>
      <c r="UOP32" s="34"/>
      <c r="UOQ32" s="35"/>
      <c r="UOR32" s="36"/>
      <c r="UOS32" s="35"/>
      <c r="UOT32" s="33"/>
      <c r="UOU32" s="33"/>
      <c r="UOV32" s="33"/>
      <c r="UOW32" s="33"/>
      <c r="UOX32" s="33"/>
      <c r="UOY32" s="33"/>
      <c r="UOZ32" s="32"/>
      <c r="UPA32" s="37"/>
      <c r="UPB32" s="33"/>
      <c r="UPC32" s="33"/>
      <c r="UPD32" s="15"/>
      <c r="UPE32" s="15"/>
      <c r="UPF32" s="32"/>
      <c r="UPG32" s="32"/>
      <c r="UPH32" s="33"/>
      <c r="UPI32" s="33"/>
      <c r="UPJ32" s="32"/>
      <c r="UPK32" s="34"/>
      <c r="UPL32" s="35"/>
      <c r="UPM32" s="36"/>
      <c r="UPN32" s="35"/>
      <c r="UPO32" s="33"/>
      <c r="UPP32" s="33"/>
      <c r="UPQ32" s="33"/>
      <c r="UPR32" s="33"/>
      <c r="UPS32" s="33"/>
      <c r="UPT32" s="33"/>
      <c r="UPU32" s="32"/>
      <c r="UPV32" s="37"/>
      <c r="UPW32" s="33"/>
      <c r="UPX32" s="33"/>
      <c r="UPY32" s="15"/>
      <c r="UPZ32" s="15"/>
      <c r="UQA32" s="32"/>
      <c r="UQB32" s="32"/>
      <c r="UQC32" s="33"/>
      <c r="UQD32" s="33"/>
      <c r="UQE32" s="32"/>
      <c r="UQF32" s="34"/>
      <c r="UQG32" s="35"/>
      <c r="UQH32" s="36"/>
      <c r="UQI32" s="35"/>
      <c r="UQJ32" s="33"/>
      <c r="UQK32" s="33"/>
      <c r="UQL32" s="33"/>
      <c r="UQM32" s="33"/>
      <c r="UQN32" s="33"/>
      <c r="UQO32" s="33"/>
      <c r="UQP32" s="32"/>
      <c r="UQQ32" s="37"/>
      <c r="UQR32" s="33"/>
      <c r="UQS32" s="33"/>
      <c r="UQT32" s="15"/>
      <c r="UQU32" s="15"/>
      <c r="UQV32" s="32"/>
      <c r="UQW32" s="32"/>
      <c r="UQX32" s="33"/>
      <c r="UQY32" s="33"/>
      <c r="UQZ32" s="32"/>
      <c r="URA32" s="34"/>
      <c r="URB32" s="35"/>
      <c r="URC32" s="36"/>
      <c r="URD32" s="35"/>
      <c r="URE32" s="33"/>
      <c r="URF32" s="33"/>
      <c r="URG32" s="33"/>
      <c r="URH32" s="33"/>
      <c r="URI32" s="33"/>
      <c r="URJ32" s="33"/>
      <c r="URK32" s="32"/>
      <c r="URL32" s="37"/>
      <c r="URM32" s="33"/>
      <c r="URN32" s="33"/>
      <c r="URO32" s="15"/>
      <c r="URP32" s="15"/>
      <c r="URQ32" s="32"/>
      <c r="URR32" s="32"/>
      <c r="URS32" s="33"/>
      <c r="URT32" s="33"/>
      <c r="URU32" s="32"/>
      <c r="URV32" s="34"/>
      <c r="URW32" s="35"/>
      <c r="URX32" s="36"/>
      <c r="URY32" s="35"/>
      <c r="URZ32" s="33"/>
      <c r="USA32" s="33"/>
      <c r="USB32" s="33"/>
      <c r="USC32" s="33"/>
      <c r="USD32" s="33"/>
      <c r="USE32" s="33"/>
      <c r="USF32" s="32"/>
      <c r="USG32" s="37"/>
      <c r="USH32" s="33"/>
      <c r="USI32" s="33"/>
      <c r="USJ32" s="15"/>
      <c r="USK32" s="15"/>
      <c r="USL32" s="32"/>
      <c r="USM32" s="32"/>
      <c r="USN32" s="33"/>
      <c r="USO32" s="33"/>
      <c r="USP32" s="32"/>
      <c r="USQ32" s="34"/>
      <c r="USR32" s="35"/>
      <c r="USS32" s="36"/>
      <c r="UST32" s="35"/>
      <c r="USU32" s="33"/>
      <c r="USV32" s="33"/>
      <c r="USW32" s="33"/>
      <c r="USX32" s="33"/>
      <c r="USY32" s="33"/>
      <c r="USZ32" s="33"/>
      <c r="UTA32" s="32"/>
      <c r="UTB32" s="37"/>
      <c r="UTC32" s="33"/>
      <c r="UTD32" s="33"/>
      <c r="UTE32" s="15"/>
      <c r="UTF32" s="15"/>
      <c r="UTG32" s="32"/>
      <c r="UTH32" s="32"/>
      <c r="UTI32" s="33"/>
      <c r="UTJ32" s="33"/>
      <c r="UTK32" s="32"/>
      <c r="UTL32" s="34"/>
      <c r="UTM32" s="35"/>
      <c r="UTN32" s="36"/>
      <c r="UTO32" s="35"/>
      <c r="UTP32" s="33"/>
      <c r="UTQ32" s="33"/>
      <c r="UTR32" s="33"/>
      <c r="UTS32" s="33"/>
      <c r="UTT32" s="33"/>
      <c r="UTU32" s="33"/>
      <c r="UTV32" s="32"/>
      <c r="UTW32" s="37"/>
      <c r="UTX32" s="33"/>
      <c r="UTY32" s="33"/>
      <c r="UTZ32" s="15"/>
      <c r="UUA32" s="15"/>
      <c r="UUB32" s="32"/>
      <c r="UUC32" s="32"/>
      <c r="UUD32" s="33"/>
      <c r="UUE32" s="33"/>
      <c r="UUF32" s="32"/>
      <c r="UUG32" s="34"/>
      <c r="UUH32" s="35"/>
      <c r="UUI32" s="36"/>
      <c r="UUJ32" s="35"/>
      <c r="UUK32" s="33"/>
      <c r="UUL32" s="33"/>
      <c r="UUM32" s="33"/>
      <c r="UUN32" s="33"/>
      <c r="UUO32" s="33"/>
      <c r="UUP32" s="33"/>
      <c r="UUQ32" s="32"/>
      <c r="UUR32" s="37"/>
      <c r="UUS32" s="33"/>
      <c r="UUT32" s="33"/>
      <c r="UUU32" s="15"/>
      <c r="UUV32" s="15"/>
      <c r="UUW32" s="32"/>
      <c r="UUX32" s="32"/>
      <c r="UUY32" s="33"/>
      <c r="UUZ32" s="33"/>
      <c r="UVA32" s="32"/>
      <c r="UVB32" s="34"/>
      <c r="UVC32" s="35"/>
      <c r="UVD32" s="36"/>
      <c r="UVE32" s="35"/>
      <c r="UVF32" s="33"/>
      <c r="UVG32" s="33"/>
      <c r="UVH32" s="33"/>
      <c r="UVI32" s="33"/>
      <c r="UVJ32" s="33"/>
      <c r="UVK32" s="33"/>
      <c r="UVL32" s="32"/>
      <c r="UVM32" s="37"/>
      <c r="UVN32" s="33"/>
      <c r="UVO32" s="33"/>
      <c r="UVP32" s="15"/>
      <c r="UVQ32" s="15"/>
      <c r="UVR32" s="32"/>
      <c r="UVS32" s="32"/>
      <c r="UVT32" s="33"/>
      <c r="UVU32" s="33"/>
      <c r="UVV32" s="32"/>
      <c r="UVW32" s="34"/>
      <c r="UVX32" s="35"/>
      <c r="UVY32" s="36"/>
      <c r="UVZ32" s="35"/>
      <c r="UWA32" s="33"/>
      <c r="UWB32" s="33"/>
      <c r="UWC32" s="33"/>
      <c r="UWD32" s="33"/>
      <c r="UWE32" s="33"/>
      <c r="UWF32" s="33"/>
      <c r="UWG32" s="32"/>
      <c r="UWH32" s="37"/>
      <c r="UWI32" s="33"/>
      <c r="UWJ32" s="33"/>
      <c r="UWK32" s="15"/>
      <c r="UWL32" s="15"/>
      <c r="UWM32" s="32"/>
      <c r="UWN32" s="32"/>
      <c r="UWO32" s="33"/>
      <c r="UWP32" s="33"/>
      <c r="UWQ32" s="32"/>
      <c r="UWR32" s="34"/>
      <c r="UWS32" s="35"/>
      <c r="UWT32" s="36"/>
      <c r="UWU32" s="35"/>
      <c r="UWV32" s="33"/>
      <c r="UWW32" s="33"/>
      <c r="UWX32" s="33"/>
      <c r="UWY32" s="33"/>
      <c r="UWZ32" s="33"/>
      <c r="UXA32" s="33"/>
      <c r="UXB32" s="32"/>
      <c r="UXC32" s="37"/>
      <c r="UXD32" s="33"/>
      <c r="UXE32" s="33"/>
      <c r="UXF32" s="15"/>
      <c r="UXG32" s="15"/>
      <c r="UXH32" s="32"/>
      <c r="UXI32" s="32"/>
      <c r="UXJ32" s="33"/>
      <c r="UXK32" s="33"/>
      <c r="UXL32" s="32"/>
      <c r="UXM32" s="34"/>
      <c r="UXN32" s="35"/>
      <c r="UXO32" s="36"/>
      <c r="UXP32" s="35"/>
      <c r="UXQ32" s="33"/>
      <c r="UXR32" s="33"/>
      <c r="UXS32" s="33"/>
      <c r="UXT32" s="33"/>
      <c r="UXU32" s="33"/>
      <c r="UXV32" s="33"/>
      <c r="UXW32" s="32"/>
      <c r="UXX32" s="37"/>
      <c r="UXY32" s="33"/>
      <c r="UXZ32" s="33"/>
      <c r="UYA32" s="15"/>
      <c r="UYB32" s="15"/>
      <c r="UYC32" s="32"/>
      <c r="UYD32" s="32"/>
      <c r="UYE32" s="33"/>
      <c r="UYF32" s="33"/>
      <c r="UYG32" s="32"/>
      <c r="UYH32" s="34"/>
      <c r="UYI32" s="35"/>
      <c r="UYJ32" s="36"/>
      <c r="UYK32" s="35"/>
      <c r="UYL32" s="33"/>
      <c r="UYM32" s="33"/>
      <c r="UYN32" s="33"/>
      <c r="UYO32" s="33"/>
      <c r="UYP32" s="33"/>
      <c r="UYQ32" s="33"/>
      <c r="UYR32" s="32"/>
      <c r="UYS32" s="37"/>
      <c r="UYT32" s="33"/>
      <c r="UYU32" s="33"/>
      <c r="UYV32" s="15"/>
      <c r="UYW32" s="15"/>
      <c r="UYX32" s="32"/>
      <c r="UYY32" s="32"/>
      <c r="UYZ32" s="33"/>
      <c r="UZA32" s="33"/>
      <c r="UZB32" s="32"/>
      <c r="UZC32" s="34"/>
      <c r="UZD32" s="35"/>
      <c r="UZE32" s="36"/>
      <c r="UZF32" s="35"/>
      <c r="UZG32" s="33"/>
      <c r="UZH32" s="33"/>
      <c r="UZI32" s="33"/>
      <c r="UZJ32" s="33"/>
      <c r="UZK32" s="33"/>
      <c r="UZL32" s="33"/>
      <c r="UZM32" s="32"/>
      <c r="UZN32" s="37"/>
      <c r="UZO32" s="33"/>
      <c r="UZP32" s="33"/>
      <c r="UZQ32" s="15"/>
      <c r="UZR32" s="15"/>
      <c r="UZS32" s="32"/>
      <c r="UZT32" s="32"/>
      <c r="UZU32" s="33"/>
      <c r="UZV32" s="33"/>
      <c r="UZW32" s="32"/>
      <c r="UZX32" s="34"/>
      <c r="UZY32" s="35"/>
      <c r="UZZ32" s="36"/>
      <c r="VAA32" s="35"/>
      <c r="VAB32" s="33"/>
      <c r="VAC32" s="33"/>
      <c r="VAD32" s="33"/>
      <c r="VAE32" s="33"/>
      <c r="VAF32" s="33"/>
      <c r="VAG32" s="33"/>
      <c r="VAH32" s="32"/>
      <c r="VAI32" s="37"/>
      <c r="VAJ32" s="33"/>
      <c r="VAK32" s="33"/>
      <c r="VAL32" s="15"/>
      <c r="VAM32" s="15"/>
      <c r="VAN32" s="32"/>
      <c r="VAO32" s="32"/>
      <c r="VAP32" s="33"/>
      <c r="VAQ32" s="33"/>
      <c r="VAR32" s="32"/>
      <c r="VAS32" s="34"/>
      <c r="VAT32" s="35"/>
      <c r="VAU32" s="36"/>
      <c r="VAV32" s="35"/>
      <c r="VAW32" s="33"/>
      <c r="VAX32" s="33"/>
      <c r="VAY32" s="33"/>
      <c r="VAZ32" s="33"/>
      <c r="VBA32" s="33"/>
      <c r="VBB32" s="33"/>
      <c r="VBC32" s="32"/>
      <c r="VBD32" s="37"/>
      <c r="VBE32" s="33"/>
      <c r="VBF32" s="33"/>
      <c r="VBG32" s="15"/>
      <c r="VBH32" s="15"/>
      <c r="VBI32" s="32"/>
      <c r="VBJ32" s="32"/>
      <c r="VBK32" s="33"/>
      <c r="VBL32" s="33"/>
      <c r="VBM32" s="32"/>
      <c r="VBN32" s="34"/>
      <c r="VBO32" s="35"/>
      <c r="VBP32" s="36"/>
      <c r="VBQ32" s="35"/>
      <c r="VBR32" s="33"/>
      <c r="VBS32" s="33"/>
      <c r="VBT32" s="33"/>
      <c r="VBU32" s="33"/>
      <c r="VBV32" s="33"/>
      <c r="VBW32" s="33"/>
      <c r="VBX32" s="32"/>
      <c r="VBY32" s="37"/>
      <c r="VBZ32" s="33"/>
      <c r="VCA32" s="33"/>
      <c r="VCB32" s="15"/>
      <c r="VCC32" s="15"/>
      <c r="VCD32" s="32"/>
      <c r="VCE32" s="32"/>
      <c r="VCF32" s="33"/>
      <c r="VCG32" s="33"/>
      <c r="VCH32" s="32"/>
      <c r="VCI32" s="34"/>
      <c r="VCJ32" s="35"/>
      <c r="VCK32" s="36"/>
      <c r="VCL32" s="35"/>
      <c r="VCM32" s="33"/>
      <c r="VCN32" s="33"/>
      <c r="VCO32" s="33"/>
      <c r="VCP32" s="33"/>
      <c r="VCQ32" s="33"/>
      <c r="VCR32" s="33"/>
      <c r="VCS32" s="32"/>
      <c r="VCT32" s="37"/>
      <c r="VCU32" s="33"/>
      <c r="VCV32" s="33"/>
      <c r="VCW32" s="15"/>
      <c r="VCX32" s="15"/>
      <c r="VCY32" s="32"/>
      <c r="VCZ32" s="32"/>
      <c r="VDA32" s="33"/>
      <c r="VDB32" s="33"/>
      <c r="VDC32" s="32"/>
      <c r="VDD32" s="34"/>
      <c r="VDE32" s="35"/>
      <c r="VDF32" s="36"/>
      <c r="VDG32" s="35"/>
      <c r="VDH32" s="33"/>
      <c r="VDI32" s="33"/>
      <c r="VDJ32" s="33"/>
      <c r="VDK32" s="33"/>
      <c r="VDL32" s="33"/>
      <c r="VDM32" s="33"/>
      <c r="VDN32" s="32"/>
      <c r="VDO32" s="37"/>
      <c r="VDP32" s="33"/>
      <c r="VDQ32" s="33"/>
      <c r="VDR32" s="15"/>
      <c r="VDS32" s="15"/>
      <c r="VDT32" s="32"/>
      <c r="VDU32" s="32"/>
      <c r="VDV32" s="33"/>
      <c r="VDW32" s="33"/>
      <c r="VDX32" s="32"/>
      <c r="VDY32" s="34"/>
      <c r="VDZ32" s="35"/>
      <c r="VEA32" s="36"/>
      <c r="VEB32" s="35"/>
      <c r="VEC32" s="33"/>
      <c r="VED32" s="33"/>
      <c r="VEE32" s="33"/>
      <c r="VEF32" s="33"/>
      <c r="VEG32" s="33"/>
      <c r="VEH32" s="33"/>
      <c r="VEI32" s="32"/>
      <c r="VEJ32" s="37"/>
      <c r="VEK32" s="33"/>
      <c r="VEL32" s="33"/>
      <c r="VEM32" s="15"/>
      <c r="VEN32" s="15"/>
      <c r="VEO32" s="32"/>
      <c r="VEP32" s="32"/>
      <c r="VEQ32" s="33"/>
      <c r="VER32" s="33"/>
      <c r="VES32" s="32"/>
      <c r="VET32" s="34"/>
      <c r="VEU32" s="35"/>
      <c r="VEV32" s="36"/>
      <c r="VEW32" s="35"/>
      <c r="VEX32" s="33"/>
      <c r="VEY32" s="33"/>
      <c r="VEZ32" s="33"/>
      <c r="VFA32" s="33"/>
      <c r="VFB32" s="33"/>
      <c r="VFC32" s="33"/>
      <c r="VFD32" s="32"/>
      <c r="VFE32" s="37"/>
      <c r="VFF32" s="33"/>
      <c r="VFG32" s="33"/>
      <c r="VFH32" s="15"/>
      <c r="VFI32" s="15"/>
      <c r="VFJ32" s="32"/>
      <c r="VFK32" s="32"/>
      <c r="VFL32" s="33"/>
      <c r="VFM32" s="33"/>
      <c r="VFN32" s="32"/>
      <c r="VFO32" s="34"/>
      <c r="VFP32" s="35"/>
      <c r="VFQ32" s="36"/>
      <c r="VFR32" s="35"/>
      <c r="VFS32" s="33"/>
      <c r="VFT32" s="33"/>
      <c r="VFU32" s="33"/>
      <c r="VFV32" s="33"/>
      <c r="VFW32" s="33"/>
      <c r="VFX32" s="33"/>
      <c r="VFY32" s="32"/>
      <c r="VFZ32" s="37"/>
      <c r="VGA32" s="33"/>
      <c r="VGB32" s="33"/>
      <c r="VGC32" s="15"/>
      <c r="VGD32" s="15"/>
      <c r="VGE32" s="32"/>
      <c r="VGF32" s="32"/>
      <c r="VGG32" s="33"/>
      <c r="VGH32" s="33"/>
      <c r="VGI32" s="32"/>
      <c r="VGJ32" s="34"/>
      <c r="VGK32" s="35"/>
      <c r="VGL32" s="36"/>
      <c r="VGM32" s="35"/>
      <c r="VGN32" s="33"/>
      <c r="VGO32" s="33"/>
      <c r="VGP32" s="33"/>
      <c r="VGQ32" s="33"/>
      <c r="VGR32" s="33"/>
      <c r="VGS32" s="33"/>
      <c r="VGT32" s="32"/>
      <c r="VGU32" s="37"/>
      <c r="VGV32" s="33"/>
      <c r="VGW32" s="33"/>
      <c r="VGX32" s="15"/>
      <c r="VGY32" s="15"/>
      <c r="VGZ32" s="32"/>
      <c r="VHA32" s="32"/>
      <c r="VHB32" s="33"/>
      <c r="VHC32" s="33"/>
      <c r="VHD32" s="32"/>
      <c r="VHE32" s="34"/>
      <c r="VHF32" s="35"/>
      <c r="VHG32" s="36"/>
      <c r="VHH32" s="35"/>
      <c r="VHI32" s="33"/>
      <c r="VHJ32" s="33"/>
      <c r="VHK32" s="33"/>
      <c r="VHL32" s="33"/>
      <c r="VHM32" s="33"/>
      <c r="VHN32" s="33"/>
      <c r="VHO32" s="32"/>
      <c r="VHP32" s="37"/>
      <c r="VHQ32" s="33"/>
      <c r="VHR32" s="33"/>
      <c r="VHS32" s="15"/>
      <c r="VHT32" s="15"/>
      <c r="VHU32" s="32"/>
      <c r="VHV32" s="32"/>
      <c r="VHW32" s="33"/>
      <c r="VHX32" s="33"/>
      <c r="VHY32" s="32"/>
      <c r="VHZ32" s="34"/>
      <c r="VIA32" s="35"/>
      <c r="VIB32" s="36"/>
      <c r="VIC32" s="35"/>
      <c r="VID32" s="33"/>
      <c r="VIE32" s="33"/>
      <c r="VIF32" s="33"/>
      <c r="VIG32" s="33"/>
      <c r="VIH32" s="33"/>
      <c r="VII32" s="33"/>
      <c r="VIJ32" s="32"/>
      <c r="VIK32" s="37"/>
      <c r="VIL32" s="33"/>
      <c r="VIM32" s="33"/>
      <c r="VIN32" s="15"/>
      <c r="VIO32" s="15"/>
      <c r="VIP32" s="32"/>
      <c r="VIQ32" s="32"/>
      <c r="VIR32" s="33"/>
      <c r="VIS32" s="33"/>
      <c r="VIT32" s="32"/>
      <c r="VIU32" s="34"/>
      <c r="VIV32" s="35"/>
      <c r="VIW32" s="36"/>
      <c r="VIX32" s="35"/>
      <c r="VIY32" s="33"/>
      <c r="VIZ32" s="33"/>
      <c r="VJA32" s="33"/>
      <c r="VJB32" s="33"/>
      <c r="VJC32" s="33"/>
      <c r="VJD32" s="33"/>
      <c r="VJE32" s="32"/>
      <c r="VJF32" s="37"/>
      <c r="VJG32" s="33"/>
      <c r="VJH32" s="33"/>
      <c r="VJI32" s="15"/>
      <c r="VJJ32" s="15"/>
      <c r="VJK32" s="32"/>
      <c r="VJL32" s="32"/>
      <c r="VJM32" s="33"/>
      <c r="VJN32" s="33"/>
      <c r="VJO32" s="32"/>
      <c r="VJP32" s="34"/>
      <c r="VJQ32" s="35"/>
      <c r="VJR32" s="36"/>
      <c r="VJS32" s="35"/>
      <c r="VJT32" s="33"/>
      <c r="VJU32" s="33"/>
      <c r="VJV32" s="33"/>
      <c r="VJW32" s="33"/>
      <c r="VJX32" s="33"/>
      <c r="VJY32" s="33"/>
      <c r="VJZ32" s="32"/>
      <c r="VKA32" s="37"/>
      <c r="VKB32" s="33"/>
      <c r="VKC32" s="33"/>
      <c r="VKD32" s="15"/>
      <c r="VKE32" s="15"/>
      <c r="VKF32" s="32"/>
      <c r="VKG32" s="32"/>
      <c r="VKH32" s="33"/>
      <c r="VKI32" s="33"/>
      <c r="VKJ32" s="32"/>
      <c r="VKK32" s="34"/>
      <c r="VKL32" s="35"/>
      <c r="VKM32" s="36"/>
      <c r="VKN32" s="35"/>
      <c r="VKO32" s="33"/>
      <c r="VKP32" s="33"/>
      <c r="VKQ32" s="33"/>
      <c r="VKR32" s="33"/>
      <c r="VKS32" s="33"/>
      <c r="VKT32" s="33"/>
      <c r="VKU32" s="32"/>
      <c r="VKV32" s="37"/>
      <c r="VKW32" s="33"/>
      <c r="VKX32" s="33"/>
      <c r="VKY32" s="15"/>
      <c r="VKZ32" s="15"/>
      <c r="VLA32" s="32"/>
      <c r="VLB32" s="32"/>
      <c r="VLC32" s="33"/>
      <c r="VLD32" s="33"/>
      <c r="VLE32" s="32"/>
      <c r="VLF32" s="34"/>
      <c r="VLG32" s="35"/>
      <c r="VLH32" s="36"/>
      <c r="VLI32" s="35"/>
      <c r="VLJ32" s="33"/>
      <c r="VLK32" s="33"/>
      <c r="VLL32" s="33"/>
      <c r="VLM32" s="33"/>
      <c r="VLN32" s="33"/>
      <c r="VLO32" s="33"/>
      <c r="VLP32" s="32"/>
      <c r="VLQ32" s="37"/>
      <c r="VLR32" s="33"/>
      <c r="VLS32" s="33"/>
      <c r="VLT32" s="15"/>
      <c r="VLU32" s="15"/>
      <c r="VLV32" s="32"/>
      <c r="VLW32" s="32"/>
      <c r="VLX32" s="33"/>
      <c r="VLY32" s="33"/>
      <c r="VLZ32" s="32"/>
      <c r="VMA32" s="34"/>
      <c r="VMB32" s="35"/>
      <c r="VMC32" s="36"/>
      <c r="VMD32" s="35"/>
      <c r="VME32" s="33"/>
      <c r="VMF32" s="33"/>
      <c r="VMG32" s="33"/>
      <c r="VMH32" s="33"/>
      <c r="VMI32" s="33"/>
      <c r="VMJ32" s="33"/>
      <c r="VMK32" s="32"/>
      <c r="VML32" s="37"/>
      <c r="VMM32" s="33"/>
      <c r="VMN32" s="33"/>
      <c r="VMO32" s="15"/>
      <c r="VMP32" s="15"/>
      <c r="VMQ32" s="32"/>
      <c r="VMR32" s="32"/>
      <c r="VMS32" s="33"/>
      <c r="VMT32" s="33"/>
      <c r="VMU32" s="32"/>
      <c r="VMV32" s="34"/>
      <c r="VMW32" s="35"/>
      <c r="VMX32" s="36"/>
      <c r="VMY32" s="35"/>
      <c r="VMZ32" s="33"/>
      <c r="VNA32" s="33"/>
      <c r="VNB32" s="33"/>
      <c r="VNC32" s="33"/>
      <c r="VND32" s="33"/>
      <c r="VNE32" s="33"/>
      <c r="VNF32" s="32"/>
      <c r="VNG32" s="37"/>
      <c r="VNH32" s="33"/>
      <c r="VNI32" s="33"/>
      <c r="VNJ32" s="15"/>
      <c r="VNK32" s="15"/>
      <c r="VNL32" s="32"/>
      <c r="VNM32" s="32"/>
      <c r="VNN32" s="33"/>
      <c r="VNO32" s="33"/>
      <c r="VNP32" s="32"/>
      <c r="VNQ32" s="34"/>
      <c r="VNR32" s="35"/>
      <c r="VNS32" s="36"/>
      <c r="VNT32" s="35"/>
      <c r="VNU32" s="33"/>
      <c r="VNV32" s="33"/>
      <c r="VNW32" s="33"/>
      <c r="VNX32" s="33"/>
      <c r="VNY32" s="33"/>
      <c r="VNZ32" s="33"/>
      <c r="VOA32" s="32"/>
      <c r="VOB32" s="37"/>
      <c r="VOC32" s="33"/>
      <c r="VOD32" s="33"/>
      <c r="VOE32" s="15"/>
      <c r="VOF32" s="15"/>
      <c r="VOG32" s="32"/>
      <c r="VOH32" s="32"/>
      <c r="VOI32" s="33"/>
      <c r="VOJ32" s="33"/>
      <c r="VOK32" s="32"/>
      <c r="VOL32" s="34"/>
      <c r="VOM32" s="35"/>
      <c r="VON32" s="36"/>
      <c r="VOO32" s="35"/>
      <c r="VOP32" s="33"/>
      <c r="VOQ32" s="33"/>
      <c r="VOR32" s="33"/>
      <c r="VOS32" s="33"/>
      <c r="VOT32" s="33"/>
      <c r="VOU32" s="33"/>
      <c r="VOV32" s="32"/>
      <c r="VOW32" s="37"/>
      <c r="VOX32" s="33"/>
      <c r="VOY32" s="33"/>
      <c r="VOZ32" s="15"/>
      <c r="VPA32" s="15"/>
      <c r="VPB32" s="32"/>
      <c r="VPC32" s="32"/>
      <c r="VPD32" s="33"/>
      <c r="VPE32" s="33"/>
      <c r="VPF32" s="32"/>
      <c r="VPG32" s="34"/>
      <c r="VPH32" s="35"/>
      <c r="VPI32" s="36"/>
      <c r="VPJ32" s="35"/>
      <c r="VPK32" s="33"/>
      <c r="VPL32" s="33"/>
      <c r="VPM32" s="33"/>
      <c r="VPN32" s="33"/>
      <c r="VPO32" s="33"/>
      <c r="VPP32" s="33"/>
      <c r="VPQ32" s="32"/>
      <c r="VPR32" s="37"/>
      <c r="VPS32" s="33"/>
      <c r="VPT32" s="33"/>
      <c r="VPU32" s="15"/>
      <c r="VPV32" s="15"/>
      <c r="VPW32" s="32"/>
      <c r="VPX32" s="32"/>
      <c r="VPY32" s="33"/>
      <c r="VPZ32" s="33"/>
      <c r="VQA32" s="32"/>
      <c r="VQB32" s="34"/>
      <c r="VQC32" s="35"/>
      <c r="VQD32" s="36"/>
      <c r="VQE32" s="35"/>
      <c r="VQF32" s="33"/>
      <c r="VQG32" s="33"/>
      <c r="VQH32" s="33"/>
      <c r="VQI32" s="33"/>
      <c r="VQJ32" s="33"/>
      <c r="VQK32" s="33"/>
      <c r="VQL32" s="32"/>
      <c r="VQM32" s="37"/>
      <c r="VQN32" s="33"/>
      <c r="VQO32" s="33"/>
      <c r="VQP32" s="15"/>
      <c r="VQQ32" s="15"/>
      <c r="VQR32" s="32"/>
      <c r="VQS32" s="32"/>
      <c r="VQT32" s="33"/>
      <c r="VQU32" s="33"/>
      <c r="VQV32" s="32"/>
      <c r="VQW32" s="34"/>
      <c r="VQX32" s="35"/>
      <c r="VQY32" s="36"/>
      <c r="VQZ32" s="35"/>
      <c r="VRA32" s="33"/>
      <c r="VRB32" s="33"/>
      <c r="VRC32" s="33"/>
      <c r="VRD32" s="33"/>
      <c r="VRE32" s="33"/>
      <c r="VRF32" s="33"/>
      <c r="VRG32" s="32"/>
      <c r="VRH32" s="37"/>
      <c r="VRI32" s="33"/>
      <c r="VRJ32" s="33"/>
      <c r="VRK32" s="15"/>
      <c r="VRL32" s="15"/>
      <c r="VRM32" s="32"/>
      <c r="VRN32" s="32"/>
      <c r="VRO32" s="33"/>
      <c r="VRP32" s="33"/>
      <c r="VRQ32" s="32"/>
      <c r="VRR32" s="34"/>
      <c r="VRS32" s="35"/>
      <c r="VRT32" s="36"/>
      <c r="VRU32" s="35"/>
      <c r="VRV32" s="33"/>
      <c r="VRW32" s="33"/>
      <c r="VRX32" s="33"/>
      <c r="VRY32" s="33"/>
      <c r="VRZ32" s="33"/>
      <c r="VSA32" s="33"/>
      <c r="VSB32" s="32"/>
      <c r="VSC32" s="37"/>
      <c r="VSD32" s="33"/>
      <c r="VSE32" s="33"/>
      <c r="VSF32" s="15"/>
      <c r="VSG32" s="15"/>
      <c r="VSH32" s="32"/>
      <c r="VSI32" s="32"/>
      <c r="VSJ32" s="33"/>
      <c r="VSK32" s="33"/>
      <c r="VSL32" s="32"/>
      <c r="VSM32" s="34"/>
      <c r="VSN32" s="35"/>
      <c r="VSO32" s="36"/>
      <c r="VSP32" s="35"/>
      <c r="VSQ32" s="33"/>
      <c r="VSR32" s="33"/>
      <c r="VSS32" s="33"/>
      <c r="VST32" s="33"/>
      <c r="VSU32" s="33"/>
      <c r="VSV32" s="33"/>
      <c r="VSW32" s="32"/>
      <c r="VSX32" s="37"/>
      <c r="VSY32" s="33"/>
      <c r="VSZ32" s="33"/>
      <c r="VTA32" s="15"/>
      <c r="VTB32" s="15"/>
      <c r="VTC32" s="32"/>
      <c r="VTD32" s="32"/>
      <c r="VTE32" s="33"/>
      <c r="VTF32" s="33"/>
      <c r="VTG32" s="32"/>
      <c r="VTH32" s="34"/>
      <c r="VTI32" s="35"/>
      <c r="VTJ32" s="36"/>
      <c r="VTK32" s="35"/>
      <c r="VTL32" s="33"/>
      <c r="VTM32" s="33"/>
      <c r="VTN32" s="33"/>
      <c r="VTO32" s="33"/>
      <c r="VTP32" s="33"/>
      <c r="VTQ32" s="33"/>
      <c r="VTR32" s="32"/>
      <c r="VTS32" s="37"/>
      <c r="VTT32" s="33"/>
      <c r="VTU32" s="33"/>
      <c r="VTV32" s="15"/>
      <c r="VTW32" s="15"/>
      <c r="VTX32" s="32"/>
      <c r="VTY32" s="32"/>
      <c r="VTZ32" s="33"/>
      <c r="VUA32" s="33"/>
      <c r="VUB32" s="32"/>
      <c r="VUC32" s="34"/>
      <c r="VUD32" s="35"/>
      <c r="VUE32" s="36"/>
      <c r="VUF32" s="35"/>
      <c r="VUG32" s="33"/>
      <c r="VUH32" s="33"/>
      <c r="VUI32" s="33"/>
      <c r="VUJ32" s="33"/>
      <c r="VUK32" s="33"/>
      <c r="VUL32" s="33"/>
      <c r="VUM32" s="32"/>
      <c r="VUN32" s="37"/>
      <c r="VUO32" s="33"/>
      <c r="VUP32" s="33"/>
      <c r="VUQ32" s="15"/>
      <c r="VUR32" s="15"/>
      <c r="VUS32" s="32"/>
      <c r="VUT32" s="32"/>
      <c r="VUU32" s="33"/>
      <c r="VUV32" s="33"/>
      <c r="VUW32" s="32"/>
      <c r="VUX32" s="34"/>
      <c r="VUY32" s="35"/>
      <c r="VUZ32" s="36"/>
      <c r="VVA32" s="35"/>
      <c r="VVB32" s="33"/>
      <c r="VVC32" s="33"/>
      <c r="VVD32" s="33"/>
      <c r="VVE32" s="33"/>
      <c r="VVF32" s="33"/>
      <c r="VVG32" s="33"/>
      <c r="VVH32" s="32"/>
      <c r="VVI32" s="37"/>
      <c r="VVJ32" s="33"/>
      <c r="VVK32" s="33"/>
      <c r="VVL32" s="15"/>
      <c r="VVM32" s="15"/>
      <c r="VVN32" s="32"/>
      <c r="VVO32" s="32"/>
      <c r="VVP32" s="33"/>
      <c r="VVQ32" s="33"/>
      <c r="VVR32" s="32"/>
      <c r="VVS32" s="34"/>
      <c r="VVT32" s="35"/>
      <c r="VVU32" s="36"/>
      <c r="VVV32" s="35"/>
      <c r="VVW32" s="33"/>
      <c r="VVX32" s="33"/>
      <c r="VVY32" s="33"/>
      <c r="VVZ32" s="33"/>
      <c r="VWA32" s="33"/>
      <c r="VWB32" s="33"/>
      <c r="VWC32" s="32"/>
      <c r="VWD32" s="37"/>
      <c r="VWE32" s="33"/>
      <c r="VWF32" s="33"/>
      <c r="VWG32" s="15"/>
      <c r="VWH32" s="15"/>
      <c r="VWI32" s="32"/>
      <c r="VWJ32" s="32"/>
      <c r="VWK32" s="33"/>
      <c r="VWL32" s="33"/>
      <c r="VWM32" s="32"/>
      <c r="VWN32" s="34"/>
      <c r="VWO32" s="35"/>
      <c r="VWP32" s="36"/>
      <c r="VWQ32" s="35"/>
      <c r="VWR32" s="33"/>
      <c r="VWS32" s="33"/>
      <c r="VWT32" s="33"/>
      <c r="VWU32" s="33"/>
      <c r="VWV32" s="33"/>
      <c r="VWW32" s="33"/>
      <c r="VWX32" s="32"/>
      <c r="VWY32" s="37"/>
      <c r="VWZ32" s="33"/>
      <c r="VXA32" s="33"/>
      <c r="VXB32" s="15"/>
      <c r="VXC32" s="15"/>
      <c r="VXD32" s="32"/>
      <c r="VXE32" s="32"/>
      <c r="VXF32" s="33"/>
      <c r="VXG32" s="33"/>
      <c r="VXH32" s="32"/>
      <c r="VXI32" s="34"/>
      <c r="VXJ32" s="35"/>
      <c r="VXK32" s="36"/>
      <c r="VXL32" s="35"/>
      <c r="VXM32" s="33"/>
      <c r="VXN32" s="33"/>
      <c r="VXO32" s="33"/>
      <c r="VXP32" s="33"/>
      <c r="VXQ32" s="33"/>
      <c r="VXR32" s="33"/>
      <c r="VXS32" s="32"/>
      <c r="VXT32" s="37"/>
      <c r="VXU32" s="33"/>
      <c r="VXV32" s="33"/>
      <c r="VXW32" s="15"/>
      <c r="VXX32" s="15"/>
      <c r="VXY32" s="32"/>
      <c r="VXZ32" s="32"/>
      <c r="VYA32" s="33"/>
      <c r="VYB32" s="33"/>
      <c r="VYC32" s="32"/>
      <c r="VYD32" s="34"/>
      <c r="VYE32" s="35"/>
      <c r="VYF32" s="36"/>
      <c r="VYG32" s="35"/>
      <c r="VYH32" s="33"/>
      <c r="VYI32" s="33"/>
      <c r="VYJ32" s="33"/>
      <c r="VYK32" s="33"/>
      <c r="VYL32" s="33"/>
      <c r="VYM32" s="33"/>
      <c r="VYN32" s="32"/>
      <c r="VYO32" s="37"/>
      <c r="VYP32" s="33"/>
      <c r="VYQ32" s="33"/>
      <c r="VYR32" s="15"/>
      <c r="VYS32" s="15"/>
      <c r="VYT32" s="32"/>
      <c r="VYU32" s="32"/>
      <c r="VYV32" s="33"/>
      <c r="VYW32" s="33"/>
      <c r="VYX32" s="32"/>
      <c r="VYY32" s="34"/>
      <c r="VYZ32" s="35"/>
      <c r="VZA32" s="36"/>
      <c r="VZB32" s="35"/>
      <c r="VZC32" s="33"/>
      <c r="VZD32" s="33"/>
      <c r="VZE32" s="33"/>
      <c r="VZF32" s="33"/>
      <c r="VZG32" s="33"/>
      <c r="VZH32" s="33"/>
      <c r="VZI32" s="32"/>
      <c r="VZJ32" s="37"/>
      <c r="VZK32" s="33"/>
      <c r="VZL32" s="33"/>
      <c r="VZM32" s="15"/>
      <c r="VZN32" s="15"/>
      <c r="VZO32" s="32"/>
      <c r="VZP32" s="32"/>
      <c r="VZQ32" s="33"/>
      <c r="VZR32" s="33"/>
      <c r="VZS32" s="32"/>
      <c r="VZT32" s="34"/>
      <c r="VZU32" s="35"/>
      <c r="VZV32" s="36"/>
      <c r="VZW32" s="35"/>
      <c r="VZX32" s="33"/>
      <c r="VZY32" s="33"/>
      <c r="VZZ32" s="33"/>
      <c r="WAA32" s="33"/>
      <c r="WAB32" s="33"/>
      <c r="WAC32" s="33"/>
      <c r="WAD32" s="32"/>
      <c r="WAE32" s="37"/>
      <c r="WAF32" s="33"/>
      <c r="WAG32" s="33"/>
      <c r="WAH32" s="15"/>
      <c r="WAI32" s="15"/>
      <c r="WAJ32" s="32"/>
      <c r="WAK32" s="32"/>
      <c r="WAL32" s="33"/>
      <c r="WAM32" s="33"/>
      <c r="WAN32" s="32"/>
      <c r="WAO32" s="34"/>
      <c r="WAP32" s="35"/>
      <c r="WAQ32" s="36"/>
      <c r="WAR32" s="35"/>
      <c r="WAS32" s="33"/>
      <c r="WAT32" s="33"/>
      <c r="WAU32" s="33"/>
      <c r="WAV32" s="33"/>
      <c r="WAW32" s="33"/>
      <c r="WAX32" s="33"/>
      <c r="WAY32" s="32"/>
      <c r="WAZ32" s="37"/>
      <c r="WBA32" s="33"/>
      <c r="WBB32" s="33"/>
      <c r="WBC32" s="15"/>
      <c r="WBD32" s="15"/>
      <c r="WBE32" s="32"/>
      <c r="WBF32" s="32"/>
      <c r="WBG32" s="33"/>
      <c r="WBH32" s="33"/>
      <c r="WBI32" s="32"/>
      <c r="WBJ32" s="34"/>
      <c r="WBK32" s="35"/>
      <c r="WBL32" s="36"/>
      <c r="WBM32" s="35"/>
      <c r="WBN32" s="33"/>
      <c r="WBO32" s="33"/>
      <c r="WBP32" s="33"/>
      <c r="WBQ32" s="33"/>
      <c r="WBR32" s="33"/>
      <c r="WBS32" s="33"/>
      <c r="WBT32" s="32"/>
      <c r="WBU32" s="37"/>
      <c r="WBV32" s="33"/>
      <c r="WBW32" s="33"/>
      <c r="WBX32" s="15"/>
      <c r="WBY32" s="15"/>
      <c r="WBZ32" s="32"/>
      <c r="WCA32" s="32"/>
      <c r="WCB32" s="33"/>
      <c r="WCC32" s="33"/>
      <c r="WCD32" s="32"/>
      <c r="WCE32" s="34"/>
      <c r="WCF32" s="35"/>
      <c r="WCG32" s="36"/>
      <c r="WCH32" s="35"/>
      <c r="WCI32" s="33"/>
      <c r="WCJ32" s="33"/>
      <c r="WCK32" s="33"/>
      <c r="WCL32" s="33"/>
      <c r="WCM32" s="33"/>
      <c r="WCN32" s="33"/>
      <c r="WCO32" s="32"/>
      <c r="WCP32" s="37"/>
      <c r="WCQ32" s="33"/>
      <c r="WCR32" s="33"/>
      <c r="WCS32" s="15"/>
      <c r="WCT32" s="15"/>
      <c r="WCU32" s="32"/>
      <c r="WCV32" s="32"/>
      <c r="WCW32" s="33"/>
      <c r="WCX32" s="33"/>
      <c r="WCY32" s="32"/>
      <c r="WCZ32" s="34"/>
      <c r="WDA32" s="35"/>
      <c r="WDB32" s="36"/>
      <c r="WDC32" s="35"/>
      <c r="WDD32" s="33"/>
      <c r="WDE32" s="33"/>
      <c r="WDF32" s="33"/>
      <c r="WDG32" s="33"/>
      <c r="WDH32" s="33"/>
      <c r="WDI32" s="33"/>
      <c r="WDJ32" s="32"/>
      <c r="WDK32" s="37"/>
      <c r="WDL32" s="33"/>
      <c r="WDM32" s="33"/>
      <c r="WDN32" s="15"/>
      <c r="WDO32" s="15"/>
      <c r="WDP32" s="32"/>
      <c r="WDQ32" s="32"/>
      <c r="WDR32" s="33"/>
      <c r="WDS32" s="33"/>
      <c r="WDT32" s="32"/>
      <c r="WDU32" s="34"/>
      <c r="WDV32" s="35"/>
      <c r="WDW32" s="36"/>
      <c r="WDX32" s="35"/>
      <c r="WDY32" s="33"/>
      <c r="WDZ32" s="33"/>
      <c r="WEA32" s="33"/>
      <c r="WEB32" s="33"/>
      <c r="WEC32" s="33"/>
      <c r="WED32" s="33"/>
      <c r="WEE32" s="32"/>
      <c r="WEF32" s="37"/>
      <c r="WEG32" s="33"/>
      <c r="WEH32" s="33"/>
      <c r="WEI32" s="15"/>
      <c r="WEJ32" s="15"/>
      <c r="WEK32" s="32"/>
      <c r="WEL32" s="32"/>
      <c r="WEM32" s="33"/>
      <c r="WEN32" s="33"/>
      <c r="WEO32" s="32"/>
      <c r="WEP32" s="34"/>
      <c r="WEQ32" s="35"/>
      <c r="WER32" s="36"/>
      <c r="WES32" s="35"/>
      <c r="WET32" s="33"/>
      <c r="WEU32" s="33"/>
      <c r="WEV32" s="33"/>
      <c r="WEW32" s="33"/>
      <c r="WEX32" s="33"/>
      <c r="WEY32" s="33"/>
      <c r="WEZ32" s="32"/>
      <c r="WFA32" s="37"/>
      <c r="WFB32" s="33"/>
      <c r="WFC32" s="33"/>
      <c r="WFD32" s="15"/>
      <c r="WFE32" s="15"/>
      <c r="WFF32" s="32"/>
      <c r="WFG32" s="32"/>
      <c r="WFH32" s="33"/>
      <c r="WFI32" s="33"/>
      <c r="WFJ32" s="32"/>
      <c r="WFK32" s="34"/>
      <c r="WFL32" s="35"/>
      <c r="WFM32" s="36"/>
      <c r="WFN32" s="35"/>
      <c r="WFO32" s="33"/>
      <c r="WFP32" s="33"/>
      <c r="WFQ32" s="33"/>
      <c r="WFR32" s="33"/>
      <c r="WFS32" s="33"/>
      <c r="WFT32" s="33"/>
      <c r="WFU32" s="32"/>
      <c r="WFV32" s="37"/>
      <c r="WFW32" s="33"/>
      <c r="WFX32" s="33"/>
      <c r="WFY32" s="15"/>
      <c r="WFZ32" s="15"/>
      <c r="WGA32" s="32"/>
      <c r="WGB32" s="32"/>
      <c r="WGC32" s="33"/>
      <c r="WGD32" s="33"/>
      <c r="WGE32" s="32"/>
      <c r="WGF32" s="34"/>
      <c r="WGG32" s="35"/>
      <c r="WGH32" s="36"/>
      <c r="WGI32" s="35"/>
      <c r="WGJ32" s="33"/>
      <c r="WGK32" s="33"/>
      <c r="WGL32" s="33"/>
      <c r="WGM32" s="33"/>
      <c r="WGN32" s="33"/>
      <c r="WGO32" s="33"/>
      <c r="WGP32" s="32"/>
      <c r="WGQ32" s="37"/>
      <c r="WGR32" s="33"/>
      <c r="WGS32" s="33"/>
      <c r="WGT32" s="15"/>
      <c r="WGU32" s="15"/>
      <c r="WGV32" s="32"/>
      <c r="WGW32" s="32"/>
      <c r="WGX32" s="33"/>
      <c r="WGY32" s="33"/>
      <c r="WGZ32" s="32"/>
      <c r="WHA32" s="34"/>
      <c r="WHB32" s="35"/>
      <c r="WHC32" s="36"/>
      <c r="WHD32" s="35"/>
      <c r="WHE32" s="33"/>
      <c r="WHF32" s="33"/>
      <c r="WHG32" s="33"/>
      <c r="WHH32" s="33"/>
      <c r="WHI32" s="33"/>
      <c r="WHJ32" s="33"/>
      <c r="WHK32" s="32"/>
      <c r="WHL32" s="37"/>
      <c r="WHM32" s="33"/>
      <c r="WHN32" s="33"/>
      <c r="WHO32" s="15"/>
      <c r="WHP32" s="15"/>
      <c r="WHQ32" s="32"/>
      <c r="WHR32" s="32"/>
      <c r="WHS32" s="33"/>
      <c r="WHT32" s="33"/>
      <c r="WHU32" s="32"/>
      <c r="WHV32" s="34"/>
      <c r="WHW32" s="35"/>
      <c r="WHX32" s="36"/>
      <c r="WHY32" s="35"/>
      <c r="WHZ32" s="33"/>
      <c r="WIA32" s="33"/>
      <c r="WIB32" s="33"/>
      <c r="WIC32" s="33"/>
      <c r="WID32" s="33"/>
      <c r="WIE32" s="33"/>
      <c r="WIF32" s="32"/>
      <c r="WIG32" s="37"/>
      <c r="WIH32" s="33"/>
      <c r="WII32" s="33"/>
      <c r="WIJ32" s="15"/>
      <c r="WIK32" s="15"/>
      <c r="WIL32" s="32"/>
      <c r="WIM32" s="32"/>
      <c r="WIN32" s="33"/>
      <c r="WIO32" s="33"/>
      <c r="WIP32" s="32"/>
      <c r="WIQ32" s="34"/>
      <c r="WIR32" s="35"/>
      <c r="WIS32" s="36"/>
      <c r="WIT32" s="35"/>
      <c r="WIU32" s="33"/>
      <c r="WIV32" s="33"/>
      <c r="WIW32" s="33"/>
      <c r="WIX32" s="33"/>
      <c r="WIY32" s="33"/>
      <c r="WIZ32" s="33"/>
      <c r="WJA32" s="32"/>
      <c r="WJB32" s="37"/>
      <c r="WJC32" s="33"/>
      <c r="WJD32" s="33"/>
      <c r="WJE32" s="15"/>
      <c r="WJF32" s="15"/>
      <c r="WJG32" s="32"/>
      <c r="WJH32" s="32"/>
      <c r="WJI32" s="33"/>
      <c r="WJJ32" s="33"/>
      <c r="WJK32" s="32"/>
      <c r="WJL32" s="34"/>
      <c r="WJM32" s="35"/>
      <c r="WJN32" s="36"/>
      <c r="WJO32" s="35"/>
      <c r="WJP32" s="33"/>
      <c r="WJQ32" s="33"/>
      <c r="WJR32" s="33"/>
      <c r="WJS32" s="33"/>
      <c r="WJT32" s="33"/>
      <c r="WJU32" s="33"/>
      <c r="WJV32" s="32"/>
      <c r="WJW32" s="37"/>
      <c r="WJX32" s="33"/>
      <c r="WJY32" s="33"/>
      <c r="WJZ32" s="15"/>
      <c r="WKA32" s="15"/>
      <c r="WKB32" s="32"/>
      <c r="WKC32" s="32"/>
      <c r="WKD32" s="33"/>
      <c r="WKE32" s="33"/>
      <c r="WKF32" s="32"/>
      <c r="WKG32" s="34"/>
      <c r="WKH32" s="35"/>
      <c r="WKI32" s="36"/>
      <c r="WKJ32" s="35"/>
      <c r="WKK32" s="33"/>
      <c r="WKL32" s="33"/>
      <c r="WKM32" s="33"/>
      <c r="WKN32" s="33"/>
      <c r="WKO32" s="33"/>
      <c r="WKP32" s="33"/>
      <c r="WKQ32" s="32"/>
      <c r="WKR32" s="37"/>
      <c r="WKS32" s="33"/>
      <c r="WKT32" s="33"/>
      <c r="WKU32" s="15"/>
      <c r="WKV32" s="15"/>
      <c r="WKW32" s="32"/>
      <c r="WKX32" s="32"/>
      <c r="WKY32" s="33"/>
      <c r="WKZ32" s="33"/>
      <c r="WLA32" s="32"/>
      <c r="WLB32" s="34"/>
      <c r="WLC32" s="35"/>
      <c r="WLD32" s="36"/>
      <c r="WLE32" s="35"/>
      <c r="WLF32" s="33"/>
      <c r="WLG32" s="33"/>
      <c r="WLH32" s="33"/>
      <c r="WLI32" s="33"/>
      <c r="WLJ32" s="33"/>
      <c r="WLK32" s="33"/>
      <c r="WLL32" s="32"/>
      <c r="WLM32" s="37"/>
      <c r="WLN32" s="33"/>
      <c r="WLO32" s="33"/>
      <c r="WLP32" s="15"/>
      <c r="WLQ32" s="15"/>
      <c r="WLR32" s="32"/>
      <c r="WLS32" s="32"/>
      <c r="WLT32" s="33"/>
      <c r="WLU32" s="33"/>
      <c r="WLV32" s="32"/>
      <c r="WLW32" s="34"/>
      <c r="WLX32" s="35"/>
      <c r="WLY32" s="36"/>
      <c r="WLZ32" s="35"/>
      <c r="WMA32" s="33"/>
      <c r="WMB32" s="33"/>
      <c r="WMC32" s="33"/>
      <c r="WMD32" s="33"/>
      <c r="WME32" s="33"/>
      <c r="WMF32" s="33"/>
      <c r="WMG32" s="32"/>
      <c r="WMH32" s="37"/>
      <c r="WMI32" s="33"/>
      <c r="WMJ32" s="33"/>
      <c r="WMK32" s="15"/>
      <c r="WML32" s="15"/>
      <c r="WMM32" s="32"/>
      <c r="WMN32" s="32"/>
      <c r="WMO32" s="33"/>
      <c r="WMP32" s="33"/>
      <c r="WMQ32" s="32"/>
      <c r="WMR32" s="34"/>
      <c r="WMS32" s="35"/>
      <c r="WMT32" s="36"/>
      <c r="WMU32" s="35"/>
      <c r="WMV32" s="33"/>
      <c r="WMW32" s="33"/>
      <c r="WMX32" s="33"/>
      <c r="WMY32" s="33"/>
      <c r="WMZ32" s="33"/>
      <c r="WNA32" s="33"/>
      <c r="WNB32" s="32"/>
      <c r="WNC32" s="37"/>
      <c r="WND32" s="33"/>
      <c r="WNE32" s="33"/>
      <c r="WNF32" s="15"/>
      <c r="WNG32" s="15"/>
      <c r="WNH32" s="32"/>
      <c r="WNI32" s="32"/>
      <c r="WNJ32" s="33"/>
      <c r="WNK32" s="33"/>
      <c r="WNL32" s="32"/>
      <c r="WNM32" s="34"/>
      <c r="WNN32" s="35"/>
      <c r="WNO32" s="36"/>
      <c r="WNP32" s="35"/>
      <c r="WNQ32" s="33"/>
      <c r="WNR32" s="33"/>
      <c r="WNS32" s="33"/>
      <c r="WNT32" s="33"/>
      <c r="WNU32" s="33"/>
      <c r="WNV32" s="33"/>
      <c r="WNW32" s="32"/>
      <c r="WNX32" s="37"/>
      <c r="WNY32" s="33"/>
      <c r="WNZ32" s="33"/>
      <c r="WOA32" s="15"/>
      <c r="WOB32" s="15"/>
      <c r="WOC32" s="32"/>
      <c r="WOD32" s="32"/>
      <c r="WOE32" s="33"/>
      <c r="WOF32" s="33"/>
      <c r="WOG32" s="32"/>
      <c r="WOH32" s="34"/>
      <c r="WOI32" s="35"/>
      <c r="WOJ32" s="36"/>
      <c r="WOK32" s="35"/>
      <c r="WOL32" s="33"/>
      <c r="WOM32" s="33"/>
      <c r="WON32" s="33"/>
      <c r="WOO32" s="33"/>
      <c r="WOP32" s="33"/>
      <c r="WOQ32" s="33"/>
      <c r="WOR32" s="32"/>
      <c r="WOS32" s="37"/>
      <c r="WOT32" s="33"/>
      <c r="WOU32" s="33"/>
      <c r="WOV32" s="15"/>
      <c r="WOW32" s="15"/>
      <c r="WOX32" s="32"/>
      <c r="WOY32" s="32"/>
      <c r="WOZ32" s="33"/>
      <c r="WPA32" s="33"/>
      <c r="WPB32" s="32"/>
      <c r="WPC32" s="34"/>
      <c r="WPD32" s="35"/>
      <c r="WPE32" s="36"/>
      <c r="WPF32" s="35"/>
      <c r="WPG32" s="33"/>
      <c r="WPH32" s="33"/>
      <c r="WPI32" s="33"/>
      <c r="WPJ32" s="33"/>
      <c r="WPK32" s="33"/>
      <c r="WPL32" s="33"/>
      <c r="WPM32" s="32"/>
      <c r="WPN32" s="37"/>
      <c r="WPO32" s="33"/>
      <c r="WPP32" s="33"/>
      <c r="WPQ32" s="15"/>
      <c r="WPR32" s="15"/>
      <c r="WPS32" s="32"/>
      <c r="WPT32" s="32"/>
      <c r="WPU32" s="33"/>
      <c r="WPV32" s="33"/>
      <c r="WPW32" s="32"/>
      <c r="WPX32" s="34"/>
      <c r="WPY32" s="35"/>
      <c r="WPZ32" s="36"/>
      <c r="WQA32" s="35"/>
      <c r="WQB32" s="33"/>
      <c r="WQC32" s="33"/>
      <c r="WQD32" s="33"/>
      <c r="WQE32" s="33"/>
      <c r="WQF32" s="33"/>
      <c r="WQG32" s="33"/>
      <c r="WQH32" s="32"/>
      <c r="WQI32" s="37"/>
      <c r="WQJ32" s="33"/>
      <c r="WQK32" s="33"/>
      <c r="WQL32" s="15"/>
      <c r="WQM32" s="15"/>
      <c r="WQN32" s="32"/>
      <c r="WQO32" s="32"/>
      <c r="WQP32" s="33"/>
      <c r="WQQ32" s="33"/>
      <c r="WQR32" s="32"/>
      <c r="WQS32" s="34"/>
      <c r="WQT32" s="35"/>
      <c r="WQU32" s="36"/>
      <c r="WQV32" s="35"/>
      <c r="WQW32" s="33"/>
      <c r="WQX32" s="33"/>
      <c r="WQY32" s="33"/>
      <c r="WQZ32" s="33"/>
      <c r="WRA32" s="33"/>
      <c r="WRB32" s="33"/>
      <c r="WRC32" s="32"/>
      <c r="WRD32" s="37"/>
      <c r="WRE32" s="33"/>
      <c r="WRF32" s="33"/>
      <c r="WRG32" s="15"/>
      <c r="WRH32" s="15"/>
      <c r="WRI32" s="32"/>
      <c r="WRJ32" s="32"/>
      <c r="WRK32" s="33"/>
      <c r="WRL32" s="33"/>
      <c r="WRM32" s="32"/>
      <c r="WRN32" s="34"/>
      <c r="WRO32" s="35"/>
      <c r="WRP32" s="36"/>
      <c r="WRQ32" s="35"/>
      <c r="WRR32" s="33"/>
      <c r="WRS32" s="33"/>
      <c r="WRT32" s="33"/>
      <c r="WRU32" s="33"/>
      <c r="WRV32" s="33"/>
      <c r="WRW32" s="33"/>
      <c r="WRX32" s="32"/>
      <c r="WRY32" s="37"/>
      <c r="WRZ32" s="33"/>
      <c r="WSA32" s="33"/>
      <c r="WSB32" s="15"/>
      <c r="WSC32" s="15"/>
      <c r="WSD32" s="32"/>
      <c r="WSE32" s="32"/>
      <c r="WSF32" s="33"/>
      <c r="WSG32" s="33"/>
      <c r="WSH32" s="32"/>
      <c r="WSI32" s="34"/>
      <c r="WSJ32" s="35"/>
      <c r="WSK32" s="36"/>
      <c r="WSL32" s="35"/>
      <c r="WSM32" s="33"/>
      <c r="WSN32" s="33"/>
      <c r="WSO32" s="33"/>
      <c r="WSP32" s="33"/>
      <c r="WSQ32" s="33"/>
      <c r="WSR32" s="33"/>
      <c r="WSS32" s="32"/>
      <c r="WST32" s="37"/>
      <c r="WSU32" s="33"/>
      <c r="WSV32" s="33"/>
      <c r="WSW32" s="15"/>
      <c r="WSX32" s="15"/>
      <c r="WSY32" s="32"/>
      <c r="WSZ32" s="32"/>
      <c r="WTA32" s="33"/>
      <c r="WTB32" s="33"/>
      <c r="WTC32" s="32"/>
      <c r="WTD32" s="34"/>
      <c r="WTE32" s="35"/>
      <c r="WTF32" s="36"/>
      <c r="WTG32" s="35"/>
      <c r="WTH32" s="33"/>
      <c r="WTI32" s="33"/>
      <c r="WTJ32" s="33"/>
      <c r="WTK32" s="33"/>
      <c r="WTL32" s="33"/>
      <c r="WTM32" s="33"/>
      <c r="WTN32" s="32"/>
      <c r="WTO32" s="37"/>
      <c r="WTP32" s="33"/>
      <c r="WTQ32" s="33"/>
      <c r="WTR32" s="15"/>
      <c r="WTS32" s="15"/>
      <c r="WTT32" s="32"/>
      <c r="WTU32" s="32"/>
      <c r="WTV32" s="33"/>
      <c r="WTW32" s="33"/>
      <c r="WTX32" s="32"/>
      <c r="WTY32" s="34"/>
      <c r="WTZ32" s="35"/>
      <c r="WUA32" s="36"/>
      <c r="WUB32" s="35"/>
      <c r="WUC32" s="33"/>
      <c r="WUD32" s="33"/>
      <c r="WUE32" s="33"/>
      <c r="WUF32" s="33"/>
      <c r="WUG32" s="33"/>
      <c r="WUH32" s="33"/>
      <c r="WUI32" s="32"/>
      <c r="WUJ32" s="37"/>
      <c r="WUK32" s="33"/>
      <c r="WUL32" s="33"/>
      <c r="WUM32" s="15"/>
      <c r="WUN32" s="15"/>
      <c r="WUO32" s="32"/>
      <c r="WUP32" s="32"/>
      <c r="WUQ32" s="33"/>
      <c r="WUR32" s="33"/>
      <c r="WUS32" s="32"/>
      <c r="WUT32" s="34"/>
      <c r="WUU32" s="35"/>
      <c r="WUV32" s="36"/>
      <c r="WUW32" s="35"/>
      <c r="WUX32" s="33"/>
      <c r="WUY32" s="33"/>
      <c r="WUZ32" s="33"/>
      <c r="WVA32" s="33"/>
      <c r="WVB32" s="33"/>
      <c r="WVC32" s="33"/>
      <c r="WVD32" s="32"/>
      <c r="WVE32" s="37"/>
      <c r="WVF32" s="33"/>
      <c r="WVG32" s="33"/>
      <c r="WVH32" s="15"/>
      <c r="WVI32" s="15"/>
      <c r="WVJ32" s="32"/>
      <c r="WVK32" s="32"/>
      <c r="WVL32" s="33"/>
      <c r="WVM32" s="33"/>
      <c r="WVN32" s="32"/>
      <c r="WVO32" s="34"/>
      <c r="WVP32" s="35"/>
      <c r="WVQ32" s="36"/>
      <c r="WVR32" s="35"/>
      <c r="WVS32" s="33"/>
      <c r="WVT32" s="33"/>
      <c r="WVU32" s="33"/>
      <c r="WVV32" s="33"/>
      <c r="WVW32" s="33"/>
      <c r="WVX32" s="33"/>
      <c r="WVY32" s="32"/>
      <c r="WVZ32" s="37"/>
      <c r="WWA32" s="33"/>
      <c r="WWB32" s="33"/>
      <c r="WWC32" s="15"/>
      <c r="WWD32" s="15"/>
      <c r="WWE32" s="32"/>
      <c r="WWF32" s="32"/>
      <c r="WWG32" s="33"/>
      <c r="WWH32" s="33"/>
      <c r="WWI32" s="32"/>
      <c r="WWJ32" s="34"/>
      <c r="WWK32" s="35"/>
      <c r="WWL32" s="36"/>
      <c r="WWM32" s="35"/>
      <c r="WWN32" s="33"/>
      <c r="WWO32" s="33"/>
      <c r="WWP32" s="33"/>
      <c r="WWQ32" s="33"/>
      <c r="WWR32" s="33"/>
      <c r="WWS32" s="33"/>
      <c r="WWT32" s="32"/>
      <c r="WWU32" s="37"/>
      <c r="WWV32" s="33"/>
      <c r="WWW32" s="33"/>
      <c r="WWX32" s="15"/>
      <c r="WWY32" s="15"/>
      <c r="WWZ32" s="32"/>
      <c r="WXA32" s="32"/>
      <c r="WXB32" s="33"/>
      <c r="WXC32" s="33"/>
      <c r="WXD32" s="32"/>
      <c r="WXE32" s="34"/>
      <c r="WXF32" s="35"/>
      <c r="WXG32" s="36"/>
      <c r="WXH32" s="35"/>
      <c r="WXI32" s="33"/>
      <c r="WXJ32" s="33"/>
      <c r="WXK32" s="33"/>
      <c r="WXL32" s="33"/>
      <c r="WXM32" s="33"/>
      <c r="WXN32" s="33"/>
      <c r="WXO32" s="32"/>
      <c r="WXP32" s="37"/>
      <c r="WXQ32" s="33"/>
      <c r="WXR32" s="33"/>
      <c r="WXS32" s="15"/>
      <c r="WXT32" s="15"/>
      <c r="WXU32" s="32"/>
      <c r="WXV32" s="32"/>
      <c r="WXW32" s="33"/>
      <c r="WXX32" s="33"/>
      <c r="WXY32" s="32"/>
      <c r="WXZ32" s="34"/>
      <c r="WYA32" s="35"/>
      <c r="WYB32" s="36"/>
      <c r="WYC32" s="35"/>
      <c r="WYD32" s="33"/>
      <c r="WYE32" s="33"/>
      <c r="WYF32" s="33"/>
      <c r="WYG32" s="33"/>
      <c r="WYH32" s="33"/>
      <c r="WYI32" s="33"/>
      <c r="WYJ32" s="32"/>
      <c r="WYK32" s="37"/>
      <c r="WYL32" s="33"/>
      <c r="WYM32" s="33"/>
      <c r="WYN32" s="15"/>
      <c r="WYO32" s="15"/>
      <c r="WYP32" s="32"/>
      <c r="WYQ32" s="32"/>
      <c r="WYR32" s="33"/>
      <c r="WYS32" s="33"/>
      <c r="WYT32" s="32"/>
      <c r="WYU32" s="34"/>
      <c r="WYV32" s="35"/>
      <c r="WYW32" s="36"/>
      <c r="WYX32" s="35"/>
      <c r="WYY32" s="33"/>
      <c r="WYZ32" s="33"/>
      <c r="WZA32" s="33"/>
      <c r="WZB32" s="33"/>
      <c r="WZC32" s="33"/>
      <c r="WZD32" s="33"/>
      <c r="WZE32" s="32"/>
      <c r="WZF32" s="37"/>
      <c r="WZG32" s="33"/>
      <c r="WZH32" s="33"/>
      <c r="WZI32" s="15"/>
      <c r="WZJ32" s="15"/>
      <c r="WZK32" s="32"/>
      <c r="WZL32" s="32"/>
      <c r="WZM32" s="33"/>
      <c r="WZN32" s="33"/>
      <c r="WZO32" s="32"/>
      <c r="WZP32" s="34"/>
      <c r="WZQ32" s="35"/>
      <c r="WZR32" s="36"/>
      <c r="WZS32" s="35"/>
      <c r="WZT32" s="33"/>
      <c r="WZU32" s="33"/>
      <c r="WZV32" s="33"/>
      <c r="WZW32" s="33"/>
      <c r="WZX32" s="33"/>
      <c r="WZY32" s="33"/>
      <c r="WZZ32" s="32"/>
      <c r="XAA32" s="37"/>
      <c r="XAB32" s="33"/>
      <c r="XAC32" s="33"/>
      <c r="XAD32" s="15"/>
      <c r="XAE32" s="15"/>
      <c r="XAF32" s="32"/>
      <c r="XAG32" s="32"/>
      <c r="XAH32" s="33"/>
      <c r="XAI32" s="33"/>
      <c r="XAJ32" s="32"/>
      <c r="XAK32" s="34"/>
      <c r="XAL32" s="35"/>
      <c r="XAM32" s="36"/>
      <c r="XAN32" s="35"/>
      <c r="XAO32" s="33"/>
      <c r="XAP32" s="33"/>
      <c r="XAQ32" s="33"/>
      <c r="XAR32" s="33"/>
      <c r="XAS32" s="33"/>
      <c r="XAT32" s="33"/>
      <c r="XAU32" s="32"/>
      <c r="XAV32" s="37"/>
      <c r="XAW32" s="33"/>
      <c r="XAX32" s="33"/>
      <c r="XAY32" s="15"/>
      <c r="XAZ32" s="15"/>
      <c r="XBA32" s="32"/>
      <c r="XBB32" s="32"/>
      <c r="XBC32" s="33"/>
      <c r="XBD32" s="33"/>
      <c r="XBE32" s="32"/>
      <c r="XBF32" s="34"/>
      <c r="XBG32" s="35"/>
      <c r="XBH32" s="36"/>
      <c r="XBI32" s="35"/>
      <c r="XBJ32" s="33"/>
      <c r="XBK32" s="33"/>
      <c r="XBL32" s="33"/>
      <c r="XBM32" s="33"/>
      <c r="XBN32" s="33"/>
      <c r="XBO32" s="33"/>
      <c r="XBP32" s="32"/>
      <c r="XBQ32" s="37"/>
      <c r="XBR32" s="33"/>
      <c r="XBS32" s="33"/>
      <c r="XBT32" s="15"/>
      <c r="XBU32" s="15"/>
      <c r="XBV32" s="32"/>
      <c r="XBW32" s="32"/>
      <c r="XBX32" s="33"/>
      <c r="XBY32" s="33"/>
      <c r="XBZ32" s="32"/>
      <c r="XCA32" s="34"/>
      <c r="XCB32" s="35"/>
      <c r="XCC32" s="36"/>
      <c r="XCD32" s="35"/>
      <c r="XCE32" s="33"/>
      <c r="XCF32" s="33"/>
      <c r="XCG32" s="33"/>
      <c r="XCH32" s="33"/>
      <c r="XCI32" s="33"/>
      <c r="XCJ32" s="33"/>
      <c r="XCK32" s="32"/>
      <c r="XCL32" s="37"/>
      <c r="XCM32" s="33"/>
      <c r="XCN32" s="33"/>
      <c r="XCO32" s="15"/>
      <c r="XCP32" s="15"/>
      <c r="XCQ32" s="32"/>
      <c r="XCR32" s="32"/>
      <c r="XCS32" s="33"/>
      <c r="XCT32" s="33"/>
      <c r="XCU32" s="32"/>
      <c r="XCV32" s="34"/>
      <c r="XCW32" s="35"/>
      <c r="XCX32" s="36"/>
      <c r="XCY32" s="35"/>
      <c r="XCZ32" s="33"/>
      <c r="XDA32" s="33"/>
      <c r="XDB32" s="33"/>
      <c r="XDC32" s="33"/>
      <c r="XDD32" s="33"/>
      <c r="XDE32" s="33"/>
      <c r="XDF32" s="32"/>
      <c r="XDG32" s="37"/>
      <c r="XDH32" s="33"/>
      <c r="XDI32" s="33"/>
      <c r="XDJ32" s="15"/>
      <c r="XDK32" s="15"/>
      <c r="XDL32" s="32"/>
      <c r="XDM32" s="32"/>
      <c r="XDN32" s="33"/>
      <c r="XDO32" s="33"/>
      <c r="XDP32" s="32"/>
      <c r="XDQ32" s="34"/>
      <c r="XDR32" s="35"/>
      <c r="XDS32" s="36"/>
      <c r="XDT32" s="35"/>
      <c r="XDU32" s="33"/>
      <c r="XDV32" s="33"/>
      <c r="XDW32" s="33"/>
      <c r="XDX32" s="33"/>
      <c r="XDY32" s="33"/>
      <c r="XDZ32" s="33"/>
      <c r="XEA32" s="32"/>
      <c r="XEB32" s="37"/>
      <c r="XEC32" s="33"/>
      <c r="XED32" s="33"/>
      <c r="XEE32" s="15"/>
      <c r="XEF32" s="15"/>
      <c r="XEG32" s="32"/>
      <c r="XEH32" s="32"/>
      <c r="XEI32" s="33"/>
      <c r="XEJ32" s="33"/>
      <c r="XEK32" s="32"/>
      <c r="XEL32" s="34"/>
      <c r="XEM32" s="35"/>
      <c r="XEN32" s="36"/>
      <c r="XEO32" s="35"/>
      <c r="XEP32" s="33"/>
      <c r="XEQ32" s="33"/>
      <c r="XER32" s="33"/>
      <c r="XES32" s="33"/>
      <c r="XET32" s="33"/>
      <c r="XEU32" s="33"/>
      <c r="XEV32" s="32"/>
      <c r="XEW32" s="37"/>
      <c r="XEX32" s="33"/>
      <c r="XEY32" s="33"/>
      <c r="XEZ32" s="15"/>
      <c r="XFA32" s="15"/>
      <c r="XFB32" s="32"/>
      <c r="XFC32" s="32"/>
      <c r="XFD32" s="33"/>
    </row>
    <row r="33" spans="2:20" s="15" customFormat="1" x14ac:dyDescent="0.25">
      <c r="D33" s="85"/>
      <c r="E33" s="85"/>
      <c r="K33" s="85"/>
      <c r="L33" s="85"/>
      <c r="M33" s="85"/>
      <c r="N33" s="85"/>
      <c r="O33" s="85"/>
      <c r="P33" s="85"/>
      <c r="R33" s="85"/>
      <c r="S33" s="85"/>
      <c r="T33" s="85"/>
    </row>
    <row r="34" spans="2:20" s="15" customFormat="1" x14ac:dyDescent="0.25">
      <c r="B34" s="29"/>
      <c r="C34" s="15" t="s">
        <v>748</v>
      </c>
    </row>
    <row r="35" spans="2:20" s="15" customFormat="1" x14ac:dyDescent="0.25">
      <c r="B35" s="30"/>
      <c r="C35" s="15" t="s">
        <v>749</v>
      </c>
    </row>
    <row r="36" spans="2:20" s="15" customFormat="1" x14ac:dyDescent="0.25">
      <c r="B36" s="31"/>
      <c r="C36" s="15" t="s">
        <v>750</v>
      </c>
    </row>
    <row r="37" spans="2:20" ht="15" customHeight="1" x14ac:dyDescent="0.25"/>
  </sheetData>
  <autoFilter ref="B6:S32" xr:uid="{00000000-0001-0000-0100-000000000000}"/>
  <phoneticPr fontId="7" type="noConversion"/>
  <dataValidations xWindow="1714" yWindow="505" count="22">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38697591-1B9E-44AC-90E9-C1BE71FC9F1D}"/>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579FA2CE-41CA-4818-9065-31009FC70D7A}"/>
    <dataValidation allowBlank="1" showInputMessage="1" showErrorMessage="1" promptTitle="Nº do contrato, ARP ou NE" prompt="Quando houver sido gerado, registrar o número do contrato, ata de registro de preço ou nota de empenho do objeto. Caso contrário deve-se registrar n/a" sqref="Q6" xr:uid="{48F2E456-C97C-4F71-8F05-E1ABC758252D}"/>
    <dataValidation allowBlank="1" showInputMessage="1" showErrorMessage="1" promptTitle="Processo SEI" prompt="Informe o processo SEI do objeto " sqref="P6" xr:uid="{3BBC3311-4469-4349-AA35-5F5C32158E6F}"/>
    <dataValidation allowBlank="1" showInputMessage="1" showErrorMessage="1" promptTitle="Tipo de aquisição" prompt="Selecione “Licitação”, “Somente execução”, “Aquisição direta”, “Prorrogação”, “n/a” na lista suspensa" sqref="O6" xr:uid="{4179E2BE-0AE9-4DE7-B663-4045D60E5CA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B5B913F7-54D4-427D-B8C7-1725545FB2EC}"/>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82F978B0-4064-4CB1-82B6-DE5E16032EE5}"/>
    <dataValidation allowBlank="1" showInputMessage="1" showErrorMessage="1" promptTitle="UGR" prompt="Quando necessário, insira a unidade gestora responsável pelo objeto" sqref="K6" xr:uid="{9F1B29C5-AFF6-47F4-95A6-85761BD0F601}"/>
    <dataValidation allowBlank="1" showInputMessage="1" showErrorMessage="1" promptTitle="Unidade" prompt="Não é necessário o preenchimento" sqref="G6" xr:uid="{92BBC809-95FB-4215-8DD2-FABBC98355AF}"/>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9A871EDE-E94F-4CE0-BE9C-9EA97AC9727D}"/>
    <dataValidation allowBlank="1" showInputMessage="1" showErrorMessage="1" promptTitle="Justificativa" prompt="Descreva a justificativa da contratação do objeto" sqref="J6" xr:uid="{3011003F-A88F-4AA9-B038-AA689A416C18}"/>
    <dataValidation allowBlank="1" showInputMessage="1" showErrorMessage="1" promptTitle="Demanda" prompt="Descreva o objeto da contratação resumidamente" sqref="H6" xr:uid="{CFB0F628-7CB3-4D62-8C06-CF24DACE6369}"/>
    <dataValidation allowBlank="1" showInputMessage="1" showErrorMessage="1" promptTitle="Natureza de despesa detalhada" prompt="Informação gerada pela SOF. Para o preenchimento deve-se avaliar a classificação orçamentária informada no processo SEI do objeto " sqref="F6" xr:uid="{794C654E-D72D-4465-B43F-DE58B1E6D737}"/>
    <dataValidation allowBlank="1" showInputMessage="1" showErrorMessage="1" promptTitle="Plano orçamentário" prompt="Informação gerada pela SOF. Para o preenchimento é preciso avaliar a tabela contida no manual de utilização do formulário de captação de demandas" sqref="D6" xr:uid="{79B48FCA-1899-4107-AC55-05D81D2B09CA}"/>
    <dataValidation allowBlank="1" showInputMessage="1" showErrorMessage="1" promptTitle="Ação orçamentária" prompt="Informação gerada pela SOF. Para o preenchimento é preciso avaliar a tabela contida no manual de utilização do formulário de captação de demandas" sqref="C6" xr:uid="{65B15C50-9E1A-4DC9-B4FD-B4C318D75032}"/>
    <dataValidation type="list" allowBlank="1" showInputMessage="1" showErrorMessage="1" sqref="M7:N8 M20:N20 M23:N28" xr:uid="{C78625D7-7D5B-4ED2-A3E8-853CF44A39E7}">
      <formula1>"Sim, Não"</formula1>
    </dataValidation>
    <dataValidation type="list" allowBlank="1" showInputMessage="1" showErrorMessage="1" sqref="S20 S7:S8 S23 S25" xr:uid="{5A69D0DD-DC61-4FC9-BA14-2F004F3F48B8}">
      <formula1>"Baixa, Média, Alta, n/a"</formula1>
    </dataValidation>
    <dataValidation type="list" allowBlank="1" showInputMessage="1" showErrorMessage="1" sqref="O7:O8 O20" xr:uid="{15C91255-3B3D-4D5D-BAF1-10185461254C}">
      <formula1>"Licitação, Prorrogação, Somente execução, Aquisição direta, n/a"</formula1>
    </dataValidation>
    <dataValidation allowBlank="1" showInputMessage="1" showErrorMessage="1" promptTitle="Item PCA" prompt="Não é necessário o preenchimento" sqref="B6" xr:uid="{868982AE-A247-47E5-8B52-CA021EFD7B79}"/>
    <dataValidation allowBlank="1" showInputMessage="1" showErrorMessage="1" promptTitle="Captação" prompt="Insira o orçamento necessário para atender a demanda no referente _x000a_exercício" sqref="I6" xr:uid="{2D7585EA-5629-44A9-B0EE-EFBC6E69DC79}"/>
    <dataValidation type="list" allowBlank="1" showInputMessage="1" showErrorMessage="1" sqref="O21 O23:O28" xr:uid="{32960835-1866-45F3-ABAA-9C42A024ECAF}">
      <formula1>"Licitação, Contratação Direta, Prorrogação, Somente execução, Somente execução - Dispensa, Suprimento de fundos, n/a"</formula1>
    </dataValidation>
    <dataValidation allowBlank="1" showInputMessage="1" showErrorMessage="1" promptTitle="Classificação CATMAT / CATSER" prompt="Este campo deverá ser preenchido com o código da classe do Catálogo de Materiais e Serviços." sqref="T6" xr:uid="{67D37A27-62B4-43D4-9976-EE2874EF4375}"/>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M332"/>
  <sheetViews>
    <sheetView zoomScale="85" zoomScaleNormal="85" workbookViewId="0">
      <selection activeCell="E8" sqref="E8"/>
    </sheetView>
  </sheetViews>
  <sheetFormatPr defaultColWidth="0" defaultRowHeight="15" zeroHeight="1" x14ac:dyDescent="0.25"/>
  <cols>
    <col min="1" max="1" width="3.7109375" customWidth="1"/>
    <col min="2" max="2" width="29.5703125" bestFit="1" customWidth="1"/>
    <col min="3" max="5" width="23.85546875" bestFit="1" customWidth="1"/>
    <col min="6" max="6" width="21.5703125" customWidth="1"/>
    <col min="7" max="7" width="8.140625" customWidth="1"/>
    <col min="8" max="8" width="73" customWidth="1"/>
    <col min="9" max="10" width="23.85546875" bestFit="1" customWidth="1"/>
    <col min="11" max="11" width="19" bestFit="1" customWidth="1"/>
    <col min="12" max="12" width="29.85546875" customWidth="1"/>
    <col min="13" max="13" width="5.85546875" customWidth="1"/>
    <col min="14" max="16384" width="9.140625" hidden="1"/>
  </cols>
  <sheetData>
    <row r="1" spans="1:13" ht="15.75" thickBot="1" x14ac:dyDescent="0.3">
      <c r="A1" s="49"/>
      <c r="B1" s="49"/>
      <c r="C1" s="49"/>
      <c r="D1" s="49"/>
      <c r="E1" s="49"/>
      <c r="F1" s="49"/>
      <c r="G1" s="49"/>
      <c r="H1" s="49"/>
      <c r="I1" s="49"/>
      <c r="J1" s="49"/>
      <c r="K1" s="49"/>
      <c r="L1" s="49"/>
      <c r="M1" s="49"/>
    </row>
    <row r="2" spans="1:13" ht="33.75" customHeight="1" thickBot="1" x14ac:dyDescent="0.3">
      <c r="A2" s="49"/>
      <c r="B2" s="47" t="s">
        <v>799</v>
      </c>
      <c r="C2" s="47"/>
      <c r="D2" s="47"/>
      <c r="E2" s="47"/>
      <c r="F2" s="47"/>
      <c r="G2" s="47"/>
      <c r="H2" s="47"/>
      <c r="I2" s="47"/>
      <c r="J2" s="47"/>
      <c r="K2" s="47"/>
      <c r="L2" s="48"/>
      <c r="M2" s="49"/>
    </row>
    <row r="3" spans="1:13" ht="15.75" thickBot="1" x14ac:dyDescent="0.3">
      <c r="A3" s="49"/>
      <c r="B3" s="49"/>
      <c r="C3" s="49"/>
      <c r="D3" s="49"/>
      <c r="E3" s="49"/>
      <c r="F3" s="49"/>
      <c r="G3" s="49"/>
      <c r="H3" s="49"/>
      <c r="I3" s="49"/>
      <c r="J3" s="49"/>
      <c r="K3" s="49"/>
      <c r="L3" s="49"/>
      <c r="M3" s="49"/>
    </row>
    <row r="4" spans="1:13" ht="15.75" thickBot="1" x14ac:dyDescent="0.3">
      <c r="A4" s="49"/>
      <c r="B4" s="49"/>
      <c r="C4" s="49"/>
      <c r="D4" s="50">
        <f>D14-SUM(PCA!I:I)-SUM('Outras ações discricionárias'!I:I)+PCA!I5+'Outras ações discricionárias'!I5</f>
        <v>3.7252902984619141E-8</v>
      </c>
      <c r="E4" s="50">
        <f>SUM(E6:E13)-$J$6</f>
        <v>0</v>
      </c>
      <c r="F4" s="49"/>
      <c r="G4" s="49"/>
      <c r="H4" s="49"/>
      <c r="I4" s="109">
        <f>J6-I6+600000-925358</f>
        <v>0</v>
      </c>
      <c r="J4" s="109">
        <f>E14-J8-J9-J10-J11-J12-J13-J14-J15-J16-J17-J21-J22-J18-J19</f>
        <v>0</v>
      </c>
      <c r="K4" s="49"/>
      <c r="L4" s="49"/>
      <c r="M4" s="49"/>
    </row>
    <row r="5" spans="1:13" ht="48" thickBot="1" x14ac:dyDescent="0.3">
      <c r="A5" s="49"/>
      <c r="B5" s="82" t="s">
        <v>7</v>
      </c>
      <c r="C5" s="82"/>
      <c r="D5" s="52" t="s">
        <v>800</v>
      </c>
      <c r="E5" s="52" t="s">
        <v>801</v>
      </c>
      <c r="F5" s="53" t="s">
        <v>802</v>
      </c>
      <c r="G5" s="49"/>
      <c r="H5" s="54" t="s">
        <v>803</v>
      </c>
      <c r="I5" s="55" t="s">
        <v>804</v>
      </c>
      <c r="J5" s="56" t="s">
        <v>805</v>
      </c>
      <c r="K5" s="49"/>
      <c r="L5" s="57" t="s">
        <v>806</v>
      </c>
      <c r="M5" s="49"/>
    </row>
    <row r="6" spans="1:13" ht="18" x14ac:dyDescent="0.25">
      <c r="A6" s="49"/>
      <c r="B6" s="83" t="s">
        <v>547</v>
      </c>
      <c r="C6" s="83"/>
      <c r="D6" s="58">
        <f>SUMIF(PCA!G:G,'Resumo por unidade'!B6,PCA!I:I)+SUMIF('Outras ações discricionárias'!G:G,'Resumo por unidade'!B6,'Outras ações discricionárias'!I:I)</f>
        <v>2236740.7333333334</v>
      </c>
      <c r="E6" s="58">
        <f>1613047+203900+419794</f>
        <v>2236741</v>
      </c>
      <c r="F6" s="59">
        <f t="shared" ref="F6:F14" si="0">E6-D6</f>
        <v>0.2666666666045785</v>
      </c>
      <c r="G6" s="49"/>
      <c r="H6" s="60" t="s">
        <v>807</v>
      </c>
      <c r="I6" s="61">
        <f>+I7+I20</f>
        <v>180245069</v>
      </c>
      <c r="J6" s="62">
        <f>+J7+J20</f>
        <v>180570427</v>
      </c>
      <c r="K6" s="49"/>
      <c r="L6" s="86">
        <v>1650276</v>
      </c>
      <c r="M6" s="49"/>
    </row>
    <row r="7" spans="1:13" ht="31.5" x14ac:dyDescent="0.25">
      <c r="A7" s="49"/>
      <c r="B7" s="83" t="s">
        <v>24</v>
      </c>
      <c r="C7" s="83"/>
      <c r="D7" s="58">
        <f>SUMIF(PCA!G:G,'Resumo por unidade'!B7,PCA!I:I)+SUMIF('Outras ações discricionárias'!G:G,'Resumo por unidade'!B7,'Outras ações discricionárias'!I:I)</f>
        <v>72995311.765391707</v>
      </c>
      <c r="E7" s="63">
        <f>J8+J18+J19</f>
        <v>72995313</v>
      </c>
      <c r="F7" s="64">
        <f t="shared" si="0"/>
        <v>1.2346082925796509</v>
      </c>
      <c r="G7" s="49"/>
      <c r="H7" s="65" t="s">
        <v>808</v>
      </c>
      <c r="I7" s="110">
        <f>SUM(I8:I19)</f>
        <v>179621375</v>
      </c>
      <c r="J7" s="66">
        <f>SUM(J8:J19)</f>
        <v>179946733</v>
      </c>
      <c r="K7" s="49"/>
      <c r="L7" s="86">
        <v>1762830</v>
      </c>
      <c r="M7" s="49"/>
    </row>
    <row r="8" spans="1:13" ht="18" x14ac:dyDescent="0.25">
      <c r="A8" s="49"/>
      <c r="B8" s="83" t="s">
        <v>339</v>
      </c>
      <c r="C8" s="83"/>
      <c r="D8" s="58">
        <f>SUMIF(PCA!G:G,'Resumo por unidade'!B8,PCA!I:I)+SUMIF('Outras ações discricionárias'!G:G,'Resumo por unidade'!B8,'Outras ações discricionárias'!I:I)</f>
        <v>82722501.004916668</v>
      </c>
      <c r="E8" s="63">
        <f>J10+J11+J12</f>
        <v>82722501</v>
      </c>
      <c r="F8" s="64">
        <f t="shared" si="0"/>
        <v>-4.9166679382324219E-3</v>
      </c>
      <c r="G8" s="49"/>
      <c r="H8" s="67" t="s">
        <v>809</v>
      </c>
      <c r="I8" s="68">
        <v>65732763</v>
      </c>
      <c r="J8" s="69">
        <f>72241555-171600</f>
        <v>72069955</v>
      </c>
      <c r="K8" s="49"/>
      <c r="L8" s="86">
        <v>1767680</v>
      </c>
      <c r="M8" s="49"/>
    </row>
    <row r="9" spans="1:13" ht="18" x14ac:dyDescent="0.25">
      <c r="A9" s="49"/>
      <c r="B9" s="83" t="s">
        <v>563</v>
      </c>
      <c r="C9" s="83"/>
      <c r="D9" s="58">
        <f>SUMIF(PCA!G:G,'Resumo por unidade'!B9,PCA!I:I)+SUMIF('Outras ações discricionárias'!G:G,'Resumo por unidade'!B9,'Outras ações discricionárias'!I:I)</f>
        <v>9087522</v>
      </c>
      <c r="E9" s="63">
        <v>9087522</v>
      </c>
      <c r="F9" s="64">
        <f t="shared" si="0"/>
        <v>0</v>
      </c>
      <c r="G9" s="49"/>
      <c r="H9" s="67" t="s">
        <v>810</v>
      </c>
      <c r="I9" s="68">
        <v>4081996</v>
      </c>
      <c r="J9" s="69">
        <v>4081996</v>
      </c>
      <c r="K9" s="49"/>
      <c r="L9" s="86">
        <v>1781821</v>
      </c>
      <c r="M9" s="49"/>
    </row>
    <row r="10" spans="1:13" ht="30" x14ac:dyDescent="0.25">
      <c r="A10" s="49"/>
      <c r="B10" s="83" t="s">
        <v>781</v>
      </c>
      <c r="C10" s="83"/>
      <c r="D10" s="58">
        <f>SUMIF(PCA!G:G,'Resumo por unidade'!B10,PCA!I:I)+SUMIF('Outras ações discricionárias'!G:G,'Resumo por unidade'!B10,'Outras ações discricionárias'!I:I)</f>
        <v>6087398</v>
      </c>
      <c r="E10" s="63">
        <v>6087398</v>
      </c>
      <c r="F10" s="64">
        <f t="shared" si="0"/>
        <v>0</v>
      </c>
      <c r="G10" s="49"/>
      <c r="H10" s="67" t="s">
        <v>811</v>
      </c>
      <c r="I10" s="68">
        <v>79288527</v>
      </c>
      <c r="J10" s="69">
        <v>75712461</v>
      </c>
      <c r="K10" s="49"/>
      <c r="L10" s="86">
        <v>1824674</v>
      </c>
      <c r="M10" s="49"/>
    </row>
    <row r="11" spans="1:13" ht="30" x14ac:dyDescent="0.25">
      <c r="A11" s="49"/>
      <c r="B11" s="83" t="s">
        <v>333</v>
      </c>
      <c r="C11" s="83"/>
      <c r="D11" s="58">
        <f>SUMIF(PCA!G:G,'Resumo por unidade'!B11,PCA!I:I)+SUMIF('Outras ações discricionárias'!G:G,'Resumo por unidade'!B11,'Outras ações discricionárias'!I:I)</f>
        <v>4081996</v>
      </c>
      <c r="E11" s="63">
        <v>4081996</v>
      </c>
      <c r="F11" s="64">
        <f t="shared" si="0"/>
        <v>0</v>
      </c>
      <c r="G11" s="49"/>
      <c r="H11" s="67" t="s">
        <v>812</v>
      </c>
      <c r="I11" s="68">
        <v>2798626</v>
      </c>
      <c r="J11" s="69">
        <v>2798626</v>
      </c>
      <c r="K11" s="49"/>
      <c r="L11" s="86">
        <v>1867381</v>
      </c>
      <c r="M11" s="49"/>
    </row>
    <row r="12" spans="1:13" ht="18" x14ac:dyDescent="0.25">
      <c r="A12" s="49"/>
      <c r="B12" s="83" t="s">
        <v>519</v>
      </c>
      <c r="C12" s="83"/>
      <c r="D12" s="58">
        <f>SUMIF(PCA!G:G,'Resumo por unidade'!B12,PCA!I:I)+SUMIF('Outras ações discricionárias'!G:G,'Resumo por unidade'!B12,'Outras ações discricionárias'!I:I)</f>
        <v>2342544.0900000003</v>
      </c>
      <c r="E12" s="63">
        <f>J13</f>
        <v>2342545</v>
      </c>
      <c r="F12" s="64">
        <f t="shared" si="0"/>
        <v>0.90999999968335032</v>
      </c>
      <c r="G12" s="49"/>
      <c r="H12" s="67" t="s">
        <v>813</v>
      </c>
      <c r="I12" s="68">
        <v>7198466</v>
      </c>
      <c r="J12" s="69">
        <v>4211414</v>
      </c>
      <c r="K12" s="49"/>
      <c r="L12" s="86">
        <v>1871425</v>
      </c>
      <c r="M12" s="49"/>
    </row>
    <row r="13" spans="1:13" ht="18.75" thickBot="1" x14ac:dyDescent="0.3">
      <c r="A13" s="49"/>
      <c r="B13" s="83" t="s">
        <v>553</v>
      </c>
      <c r="C13" s="83"/>
      <c r="D13" s="58">
        <f>SUMIF(PCA!G:G,'Resumo por unidade'!B13,PCA!I:I)+SUMIF('Outras ações discricionárias'!G:G,'Resumo por unidade'!B13,'Outras ações discricionárias'!I:I)</f>
        <v>1016410.9400000001</v>
      </c>
      <c r="E13" s="63">
        <v>1016411</v>
      </c>
      <c r="F13" s="64">
        <f t="shared" si="0"/>
        <v>5.9999999939464033E-2</v>
      </c>
      <c r="G13" s="49"/>
      <c r="H13" s="67" t="s">
        <v>814</v>
      </c>
      <c r="I13" s="68">
        <v>2116619</v>
      </c>
      <c r="J13" s="69">
        <f>2116619+54326+171600</f>
        <v>2342545</v>
      </c>
      <c r="K13" s="49"/>
      <c r="L13" s="97">
        <v>1907678</v>
      </c>
      <c r="M13" s="49"/>
    </row>
    <row r="14" spans="1:13" ht="30.75" thickBot="1" x14ac:dyDescent="0.3">
      <c r="A14" s="49"/>
      <c r="B14" s="82" t="s">
        <v>815</v>
      </c>
      <c r="C14" s="82"/>
      <c r="D14" s="70">
        <f>SUM(D6:D13)</f>
        <v>180570424.53364173</v>
      </c>
      <c r="E14" s="70">
        <f>SUM(E6:E13)</f>
        <v>180570427</v>
      </c>
      <c r="F14" s="71">
        <f t="shared" si="0"/>
        <v>2.4663582742214203</v>
      </c>
      <c r="G14" s="49"/>
      <c r="H14" s="67" t="s">
        <v>816</v>
      </c>
      <c r="I14" s="68">
        <v>1613047</v>
      </c>
      <c r="J14" s="69">
        <v>1613047</v>
      </c>
      <c r="K14" s="49"/>
      <c r="L14" s="97">
        <v>1952266</v>
      </c>
      <c r="M14" s="49"/>
    </row>
    <row r="15" spans="1:13" ht="30.75" thickBot="1" x14ac:dyDescent="0.3">
      <c r="A15" s="49"/>
      <c r="B15" s="49"/>
      <c r="C15" s="49"/>
      <c r="D15" s="49"/>
      <c r="E15" s="49"/>
      <c r="F15" s="49"/>
      <c r="G15" s="49"/>
      <c r="H15" s="67" t="s">
        <v>817</v>
      </c>
      <c r="I15" s="68">
        <v>1016411</v>
      </c>
      <c r="J15" s="69">
        <v>1016411</v>
      </c>
      <c r="K15" s="49"/>
      <c r="L15" s="97">
        <v>1953995</v>
      </c>
      <c r="M15" s="49"/>
    </row>
    <row r="16" spans="1:13" ht="30.75" thickBot="1" x14ac:dyDescent="0.3">
      <c r="A16" s="49"/>
      <c r="B16" s="49"/>
      <c r="C16" s="49"/>
      <c r="D16" s="50">
        <f>SUM(D18:D31)-SUM(PCA!I:I)-SUM('Outras ações discricionárias'!I:I)+PCA!I5+'Outras ações discricionárias'!I5</f>
        <v>3.7252902984619141E-8</v>
      </c>
      <c r="E16" s="50">
        <f>SUM(E18:E31)-$J$6</f>
        <v>0</v>
      </c>
      <c r="F16" s="49"/>
      <c r="G16" s="49"/>
      <c r="H16" s="67" t="s">
        <v>818</v>
      </c>
      <c r="I16" s="68">
        <v>6687398</v>
      </c>
      <c r="J16" s="69">
        <v>6087398</v>
      </c>
      <c r="K16" s="49"/>
      <c r="L16" s="49"/>
      <c r="M16" s="49"/>
    </row>
    <row r="17" spans="1:13" ht="18.75" thickBot="1" x14ac:dyDescent="0.3">
      <c r="A17" s="49"/>
      <c r="B17" s="82" t="s">
        <v>4</v>
      </c>
      <c r="C17" s="82"/>
      <c r="D17" s="80" t="s">
        <v>800</v>
      </c>
      <c r="E17" s="81" t="s">
        <v>801</v>
      </c>
      <c r="F17" s="53" t="s">
        <v>802</v>
      </c>
      <c r="G17" s="49"/>
      <c r="H17" s="67" t="s">
        <v>819</v>
      </c>
      <c r="I17" s="68">
        <v>9087522</v>
      </c>
      <c r="J17" s="69">
        <v>9087522</v>
      </c>
      <c r="K17" s="49"/>
      <c r="L17" s="49"/>
      <c r="M17" s="49"/>
    </row>
    <row r="18" spans="1:13" ht="30" x14ac:dyDescent="0.25">
      <c r="A18" s="49"/>
      <c r="B18" s="83" t="s">
        <v>22</v>
      </c>
      <c r="C18" s="83"/>
      <c r="D18" s="58">
        <f>SUMIFS(PCA!$I:$I,PCA!$D:$D,B:B)+SUMIFS('Outras ações discricionárias'!$I:$I,'Outras ações discricionárias'!$D:$D,B:B)</f>
        <v>72069953.765391707</v>
      </c>
      <c r="E18" s="58">
        <f>J8</f>
        <v>72069955</v>
      </c>
      <c r="F18" s="59">
        <f t="shared" ref="F18:F31" si="1">E18-D18</f>
        <v>1.2346082925796509</v>
      </c>
      <c r="G18" s="49"/>
      <c r="H18" s="104" t="s">
        <v>983</v>
      </c>
      <c r="I18" s="105">
        <v>0</v>
      </c>
      <c r="J18" s="113">
        <v>900000</v>
      </c>
      <c r="K18" s="49"/>
      <c r="L18" s="49"/>
      <c r="M18" s="49"/>
    </row>
    <row r="19" spans="1:13" ht="30" x14ac:dyDescent="0.25">
      <c r="A19" s="49"/>
      <c r="B19" s="83" t="s">
        <v>331</v>
      </c>
      <c r="C19" s="83"/>
      <c r="D19" s="58">
        <f>SUMIFS(PCA!$I:$I,PCA!$D:$D,B:B)+SUMIFS('Outras ações discricionárias'!$I:$I,'Outras ações discricionárias'!$D:$D,B:B)</f>
        <v>4081996</v>
      </c>
      <c r="E19" s="58">
        <v>4081996</v>
      </c>
      <c r="F19" s="59">
        <f t="shared" si="1"/>
        <v>0</v>
      </c>
      <c r="G19" s="93"/>
      <c r="H19" s="104" t="s">
        <v>985</v>
      </c>
      <c r="I19" s="105">
        <v>0</v>
      </c>
      <c r="J19" s="113">
        <v>25358</v>
      </c>
      <c r="K19" s="49"/>
      <c r="L19" s="49"/>
      <c r="M19" s="49"/>
    </row>
    <row r="20" spans="1:13" ht="18" x14ac:dyDescent="0.25">
      <c r="A20" s="49"/>
      <c r="B20" s="83" t="s">
        <v>337</v>
      </c>
      <c r="C20" s="83"/>
      <c r="D20" s="58">
        <f>SUMIFS(PCA!$I:$I,PCA!$D:$D,B:B)+SUMIFS('Outras ações discricionárias'!$I:$I,'Outras ações discricionárias'!$D:$D,B:B)</f>
        <v>75552199.814916685</v>
      </c>
      <c r="E20" s="58">
        <f>79288527-3063118+2318861-3500000</f>
        <v>75044270</v>
      </c>
      <c r="F20" s="59">
        <f t="shared" si="1"/>
        <v>-507929.81491668522</v>
      </c>
      <c r="G20" s="49"/>
      <c r="H20" s="108" t="s">
        <v>820</v>
      </c>
      <c r="I20" s="107">
        <f>+I21+I22</f>
        <v>623694</v>
      </c>
      <c r="J20" s="106">
        <f>+J21+J22</f>
        <v>623694</v>
      </c>
      <c r="K20" s="49"/>
      <c r="L20" s="49"/>
      <c r="M20" s="49"/>
    </row>
    <row r="21" spans="1:13" ht="30" x14ac:dyDescent="0.25">
      <c r="A21" s="49"/>
      <c r="B21" s="83" t="s">
        <v>655</v>
      </c>
      <c r="C21" s="83"/>
      <c r="D21" s="58">
        <f>SUMIFS(PCA!$I:$I,PCA!$D:$D,B:B)+SUMIFS('Outras ações discricionárias'!$I:$I,'Outras ações discricionárias'!$D:$D,B:B)</f>
        <v>2798626</v>
      </c>
      <c r="E21" s="58">
        <v>2798626</v>
      </c>
      <c r="F21" s="59">
        <f t="shared" si="1"/>
        <v>0</v>
      </c>
      <c r="G21" s="49"/>
      <c r="H21" s="67" t="s">
        <v>821</v>
      </c>
      <c r="I21" s="68">
        <v>203900</v>
      </c>
      <c r="J21" s="69">
        <v>203900</v>
      </c>
      <c r="K21" s="49"/>
      <c r="L21" s="49"/>
      <c r="M21" s="49"/>
    </row>
    <row r="22" spans="1:13" ht="18.75" thickBot="1" x14ac:dyDescent="0.3">
      <c r="A22" s="49"/>
      <c r="B22" s="83" t="s">
        <v>485</v>
      </c>
      <c r="C22" s="83"/>
      <c r="D22" s="58">
        <f>SUMIFS(PCA!$I:$I,PCA!$D:$D,B:B)+SUMIFS('Outras ações discricionárias'!$I:$I,'Outras ações discricionárias'!$D:$D,B:B)</f>
        <v>4371675.1899999995</v>
      </c>
      <c r="E22" s="58">
        <f>7198466-2318861</f>
        <v>4879605</v>
      </c>
      <c r="F22" s="59">
        <f t="shared" si="1"/>
        <v>507929.81000000052</v>
      </c>
      <c r="G22" s="49"/>
      <c r="H22" s="72" t="s">
        <v>822</v>
      </c>
      <c r="I22" s="73">
        <v>419794</v>
      </c>
      <c r="J22" s="74">
        <v>419794</v>
      </c>
      <c r="K22" s="49"/>
      <c r="L22" s="49"/>
      <c r="M22" s="49"/>
    </row>
    <row r="23" spans="1:13" ht="15.75" thickBot="1" x14ac:dyDescent="0.3">
      <c r="A23" s="49"/>
      <c r="B23" s="83" t="s">
        <v>518</v>
      </c>
      <c r="C23" s="83"/>
      <c r="D23" s="58">
        <f>SUMIFS(PCA!$I:$I,PCA!$D:$D,B:B)+SUMIFS('Outras ações discricionárias'!$I:$I,'Outras ações discricionárias'!$D:$D,B:B)</f>
        <v>2342544.0900000003</v>
      </c>
      <c r="E23" s="58">
        <f>J13</f>
        <v>2342545</v>
      </c>
      <c r="F23" s="59">
        <f t="shared" si="1"/>
        <v>0.90999999968335032</v>
      </c>
      <c r="G23" s="49"/>
      <c r="H23" s="49"/>
      <c r="I23" s="49"/>
      <c r="J23" s="49"/>
      <c r="K23" s="49"/>
      <c r="L23" s="49"/>
      <c r="M23" s="49"/>
    </row>
    <row r="24" spans="1:13" ht="15.75" thickBot="1" x14ac:dyDescent="0.3">
      <c r="A24" s="49"/>
      <c r="B24" s="83" t="s">
        <v>546</v>
      </c>
      <c r="C24" s="83"/>
      <c r="D24" s="58">
        <f>SUMIFS(PCA!$I:$I,PCA!$D:$D,B:B)+SUMIFS('Outras ações discricionárias'!$I:$I,'Outras ações discricionárias'!$D:$D,B:B)</f>
        <v>1613046.7333333332</v>
      </c>
      <c r="E24" s="58">
        <v>1613047</v>
      </c>
      <c r="F24" s="59">
        <f t="shared" si="1"/>
        <v>0.26666666683740914</v>
      </c>
      <c r="G24" s="49"/>
      <c r="H24" s="49"/>
      <c r="I24" s="50">
        <f>SUMIF(PCA!T:T,"&lt;&gt;",PCA!I:I)+SUMIF('Outras ações discricionárias'!T:T,"&lt;&gt;",'Outras ações discricionárias'!I:I)-SUM(I26:I179)</f>
        <v>0</v>
      </c>
      <c r="J24" s="49"/>
      <c r="K24" s="49"/>
      <c r="L24" s="49"/>
      <c r="M24" s="49"/>
    </row>
    <row r="25" spans="1:13" ht="16.5" thickBot="1" x14ac:dyDescent="0.3">
      <c r="A25" s="49"/>
      <c r="B25" s="83" t="s">
        <v>552</v>
      </c>
      <c r="C25" s="83"/>
      <c r="D25" s="58">
        <f>SUMIFS(PCA!$I:$I,PCA!$D:$D,B:B)+SUMIFS('Outras ações discricionárias'!$I:$I,'Outras ações discricionárias'!$D:$D,B:B)</f>
        <v>1016410.9400000001</v>
      </c>
      <c r="E25" s="58">
        <v>1016411</v>
      </c>
      <c r="F25" s="59">
        <f t="shared" si="1"/>
        <v>5.9999999939464033E-2</v>
      </c>
      <c r="G25" s="49"/>
      <c r="H25" s="51" t="s">
        <v>823</v>
      </c>
      <c r="I25" s="52" t="s">
        <v>800</v>
      </c>
      <c r="J25" s="52" t="s">
        <v>801</v>
      </c>
      <c r="K25" s="53" t="s">
        <v>802</v>
      </c>
      <c r="L25" s="49"/>
      <c r="M25" s="49"/>
    </row>
    <row r="26" spans="1:13" x14ac:dyDescent="0.25">
      <c r="A26" s="49"/>
      <c r="B26" s="83" t="s">
        <v>780</v>
      </c>
      <c r="C26" s="83"/>
      <c r="D26" s="58">
        <f>SUMIFS(PCA!$I:$I,PCA!$D:$D,B:B)+SUMIFS('Outras ações discricionárias'!$I:$I,'Outras ações discricionárias'!$D:$D,B:B)</f>
        <v>6087398</v>
      </c>
      <c r="E26" s="58">
        <v>6087398</v>
      </c>
      <c r="F26" s="59">
        <f t="shared" si="1"/>
        <v>0</v>
      </c>
      <c r="G26" s="49"/>
      <c r="H26" s="84" t="s">
        <v>888</v>
      </c>
      <c r="I26" s="58">
        <f>SUMIF(PCA!T:T,'Resumo por unidade'!H26,PCA!I:I)+SUMIF('Outras ações discricionárias'!T:T,H26,'Outras ações discricionárias'!I:I)</f>
        <v>4840.71</v>
      </c>
      <c r="J26" s="58">
        <v>59906.02</v>
      </c>
      <c r="K26" s="59">
        <f t="shared" ref="K26" si="2">J26-I26</f>
        <v>55065.31</v>
      </c>
      <c r="L26" s="49"/>
      <c r="M26" s="49"/>
    </row>
    <row r="27" spans="1:13" x14ac:dyDescent="0.25">
      <c r="A27" s="49"/>
      <c r="B27" s="83" t="s">
        <v>562</v>
      </c>
      <c r="C27" s="83"/>
      <c r="D27" s="58">
        <f>SUMIFS(PCA!$I:$I,PCA!$D:$D,B:B)+SUMIFS('Outras ações discricionárias'!$I:$I,'Outras ações discricionárias'!$D:$D,B:B)</f>
        <v>9087522</v>
      </c>
      <c r="E27" s="58">
        <v>9087522</v>
      </c>
      <c r="F27" s="59">
        <f t="shared" si="1"/>
        <v>0</v>
      </c>
      <c r="G27" s="49"/>
      <c r="H27" s="84" t="s">
        <v>1055</v>
      </c>
      <c r="I27" s="58">
        <f>SUMIF(PCA!T:T,'Resumo por unidade'!H27,PCA!I:I)+SUMIF('Outras ações discricionárias'!T:T,H27,'Outras ações discricionárias'!I:I)</f>
        <v>55500</v>
      </c>
      <c r="J27" s="58">
        <v>59906.02</v>
      </c>
      <c r="K27" s="59">
        <f t="shared" ref="K27" si="3">J27-I27</f>
        <v>4406.0199999999968</v>
      </c>
      <c r="L27" s="49"/>
      <c r="M27" s="49"/>
    </row>
    <row r="28" spans="1:13" x14ac:dyDescent="0.25">
      <c r="A28" s="49"/>
      <c r="B28" s="83" t="s">
        <v>784</v>
      </c>
      <c r="C28" s="83"/>
      <c r="D28" s="58">
        <f>SUMIFS(PCA!$I:$I,PCA!$D:$D,B:B)+SUMIFS('Outras ações discricionárias'!$I:$I,'Outras ações discricionárias'!$D:$D,B:B)</f>
        <v>203900</v>
      </c>
      <c r="E28" s="58">
        <v>203900</v>
      </c>
      <c r="F28" s="59">
        <f t="shared" si="1"/>
        <v>0</v>
      </c>
      <c r="G28" s="49"/>
      <c r="H28" s="84" t="s">
        <v>949</v>
      </c>
      <c r="I28" s="58">
        <f>SUMIF(PCA!T:T,'Resumo por unidade'!H28,PCA!I:I)+SUMIF('Outras ações discricionárias'!T:T,H28,'Outras ações discricionárias'!I:I)</f>
        <v>40000</v>
      </c>
      <c r="J28" s="58">
        <v>59906.02</v>
      </c>
      <c r="K28" s="59">
        <f>J28-I28</f>
        <v>19906.019999999997</v>
      </c>
      <c r="L28" s="49"/>
      <c r="M28" s="49"/>
    </row>
    <row r="29" spans="1:13" x14ac:dyDescent="0.25">
      <c r="A29" s="49"/>
      <c r="B29" s="83" t="s">
        <v>786</v>
      </c>
      <c r="C29" s="83"/>
      <c r="D29" s="58">
        <f>SUMIFS(PCA!$I:$I,PCA!$D:$D,B:B)+SUMIFS('Outras ações discricionárias'!$I:$I,'Outras ações discricionárias'!$D:$D,B:B)</f>
        <v>419794</v>
      </c>
      <c r="E29" s="58">
        <v>419794</v>
      </c>
      <c r="F29" s="59">
        <f>E29-D29</f>
        <v>0</v>
      </c>
      <c r="G29" s="49"/>
      <c r="H29" s="84" t="s">
        <v>905</v>
      </c>
      <c r="I29" s="58">
        <f>SUMIF(PCA!T:T,'Resumo por unidade'!H29,PCA!I:I)+SUMIF('Outras ações discricionárias'!T:T,H29,'Outras ações discricionárias'!I:I)</f>
        <v>4278.6000000000004</v>
      </c>
      <c r="J29" s="58">
        <v>59906.02</v>
      </c>
      <c r="K29" s="59">
        <f t="shared" ref="K29:K95" si="4">J29-I29</f>
        <v>55627.42</v>
      </c>
      <c r="L29" s="49"/>
      <c r="M29" s="49"/>
    </row>
    <row r="30" spans="1:13" x14ac:dyDescent="0.25">
      <c r="A30" s="49"/>
      <c r="B30" s="83" t="s">
        <v>1060</v>
      </c>
      <c r="C30" s="83"/>
      <c r="D30" s="58">
        <f>SUMIFS(PCA!$I:$I,PCA!$D:$D,B:B)+SUMIFS('Outras ações discricionárias'!$I:$I,'Outras ações discricionárias'!$D:$D,B:B)</f>
        <v>900000</v>
      </c>
      <c r="E30" s="58">
        <v>900000</v>
      </c>
      <c r="F30" s="59">
        <f>E30-D30</f>
        <v>0</v>
      </c>
      <c r="G30" s="49"/>
      <c r="H30" s="84" t="s">
        <v>896</v>
      </c>
      <c r="I30" s="58">
        <f>SUMIF(PCA!T:T,'Resumo por unidade'!H30,PCA!I:I)+SUMIF('Outras ações discricionárias'!T:T,H30,'Outras ações discricionárias'!I:I)</f>
        <v>78000</v>
      </c>
      <c r="J30" s="58">
        <v>59906.02</v>
      </c>
      <c r="K30" s="59">
        <f t="shared" si="4"/>
        <v>-18093.980000000003</v>
      </c>
      <c r="L30" s="49"/>
      <c r="M30" s="49"/>
    </row>
    <row r="31" spans="1:13" x14ac:dyDescent="0.25">
      <c r="A31" s="49"/>
      <c r="B31" s="83" t="s">
        <v>1059</v>
      </c>
      <c r="C31" s="83"/>
      <c r="D31" s="58">
        <f>SUMIFS(PCA!$I:$I,PCA!$D:$D,B:B)+SUMIFS('Outras ações discricionárias'!$I:$I,'Outras ações discricionárias'!$D:$D,B:B)</f>
        <v>25358</v>
      </c>
      <c r="E31" s="58">
        <v>25358</v>
      </c>
      <c r="F31" s="59">
        <f t="shared" si="1"/>
        <v>0</v>
      </c>
      <c r="G31" s="49"/>
      <c r="H31" s="84" t="s">
        <v>904</v>
      </c>
      <c r="I31" s="58">
        <f>SUMIF(PCA!T:T,'Resumo por unidade'!H31,PCA!I:I)+SUMIF('Outras ações discricionárias'!T:T,H31,'Outras ações discricionárias'!I:I)</f>
        <v>36000</v>
      </c>
      <c r="J31" s="58">
        <v>59906.02</v>
      </c>
      <c r="K31" s="59">
        <f t="shared" si="4"/>
        <v>23906.019999999997</v>
      </c>
      <c r="L31" s="49"/>
      <c r="M31" s="49"/>
    </row>
    <row r="32" spans="1:13" x14ac:dyDescent="0.25">
      <c r="A32" s="49"/>
      <c r="B32" s="49"/>
      <c r="C32" s="49"/>
      <c r="D32" s="49"/>
      <c r="E32" s="49"/>
      <c r="F32" s="49"/>
      <c r="G32" s="49"/>
      <c r="H32" s="84" t="s">
        <v>1052</v>
      </c>
      <c r="I32" s="58">
        <f>SUMIF(PCA!T:T,'Resumo por unidade'!H32,PCA!I:I)+SUMIF('Outras ações discricionárias'!T:T,H32,'Outras ações discricionárias'!I:I)</f>
        <v>50000</v>
      </c>
      <c r="J32" s="58">
        <v>59906.02</v>
      </c>
      <c r="K32" s="59">
        <f t="shared" ref="K32" si="5">J32-I32</f>
        <v>9906.0199999999968</v>
      </c>
      <c r="L32" s="49"/>
      <c r="M32" s="49"/>
    </row>
    <row r="33" spans="1:13" ht="15.75" thickBot="1" x14ac:dyDescent="0.3">
      <c r="A33" s="49"/>
      <c r="B33" s="49"/>
      <c r="C33" s="49"/>
      <c r="D33" s="49"/>
      <c r="E33" s="49"/>
      <c r="F33" s="49"/>
      <c r="G33" s="49"/>
      <c r="H33" s="84" t="s">
        <v>899</v>
      </c>
      <c r="I33" s="58">
        <f>SUMIF(PCA!T:T,'Resumo por unidade'!H33,PCA!I:I)+SUMIF('Outras ações discricionárias'!T:T,H33,'Outras ações discricionárias'!I:I)</f>
        <v>2500</v>
      </c>
      <c r="J33" s="58">
        <v>59906.02</v>
      </c>
      <c r="K33" s="59">
        <f t="shared" si="4"/>
        <v>57406.02</v>
      </c>
      <c r="L33" s="49"/>
      <c r="M33" s="49"/>
    </row>
    <row r="34" spans="1:13" ht="15.75" thickBot="1" x14ac:dyDescent="0.3">
      <c r="A34" s="49"/>
      <c r="B34" s="49"/>
      <c r="C34" s="49"/>
      <c r="D34" s="50">
        <f>SUM(D36:D61)-SUM(PCA!I:I)-SUM('Outras ações discricionárias'!I:I)+PCA!I5+'Outras ações discricionárias'!I5</f>
        <v>3.7252902984619141E-8</v>
      </c>
      <c r="E34" s="50">
        <f>SUM(E36:E61)-$J$6</f>
        <v>0</v>
      </c>
      <c r="F34" s="49"/>
      <c r="G34" s="49"/>
      <c r="H34" s="84" t="s">
        <v>889</v>
      </c>
      <c r="I34" s="58">
        <f>SUMIF(PCA!T:T,'Resumo por unidade'!H34,PCA!I:I)+SUMIF('Outras ações discricionárias'!T:T,H34,'Outras ações discricionárias'!I:I)</f>
        <v>17500</v>
      </c>
      <c r="J34" s="58">
        <v>59906.02</v>
      </c>
      <c r="K34" s="59">
        <f t="shared" si="4"/>
        <v>42406.02</v>
      </c>
      <c r="L34" s="49"/>
      <c r="M34" s="49"/>
    </row>
    <row r="35" spans="1:13" ht="16.5" thickBot="1" x14ac:dyDescent="0.3">
      <c r="A35" s="49"/>
      <c r="B35" s="82" t="s">
        <v>4</v>
      </c>
      <c r="C35" s="80" t="s">
        <v>824</v>
      </c>
      <c r="D35" s="80" t="s">
        <v>800</v>
      </c>
      <c r="E35" s="81" t="s">
        <v>801</v>
      </c>
      <c r="F35" s="53" t="s">
        <v>802</v>
      </c>
      <c r="G35" s="49"/>
      <c r="H35" s="84" t="s">
        <v>882</v>
      </c>
      <c r="I35" s="58">
        <f>SUMIF(PCA!T:T,'Resumo por unidade'!H35,PCA!I:I)+SUMIF('Outras ações discricionárias'!T:T,H35,'Outras ações discricionárias'!I:I)</f>
        <v>32401</v>
      </c>
      <c r="J35" s="58">
        <v>59906.02</v>
      </c>
      <c r="K35" s="59">
        <f t="shared" si="4"/>
        <v>27505.019999999997</v>
      </c>
      <c r="L35" s="49"/>
      <c r="M35" s="49"/>
    </row>
    <row r="36" spans="1:13" x14ac:dyDescent="0.25">
      <c r="A36" s="49"/>
      <c r="B36" s="83" t="s">
        <v>22</v>
      </c>
      <c r="C36" s="83">
        <v>3</v>
      </c>
      <c r="D36" s="58">
        <f>SUMIFS(PCA!$I:$I,PCA!$D:$D,B:B,PCA!$E:$E,C:C)+SUMIFS('Outras ações discricionárias'!$I:$I,'Outras ações discricionárias'!$D:$D,B:B,'Outras ações discricionárias'!$E:$E,C:C)</f>
        <v>67894868.518725038</v>
      </c>
      <c r="E36" s="98">
        <f>68088006-171600+457733</f>
        <v>68374139</v>
      </c>
      <c r="F36" s="59">
        <f>E36-D36</f>
        <v>479270.48127496243</v>
      </c>
      <c r="G36" s="49"/>
      <c r="H36" s="84" t="s">
        <v>880</v>
      </c>
      <c r="I36" s="58">
        <f>SUMIF(PCA!T:T,'Resumo por unidade'!H36,PCA!I:I)+SUMIF('Outras ações discricionárias'!T:T,H36,'Outras ações discricionárias'!I:I)</f>
        <v>500</v>
      </c>
      <c r="J36" s="58">
        <v>59906.02</v>
      </c>
      <c r="K36" s="59">
        <f t="shared" si="4"/>
        <v>59406.02</v>
      </c>
      <c r="L36" s="49"/>
      <c r="M36" s="49"/>
    </row>
    <row r="37" spans="1:13" x14ac:dyDescent="0.25">
      <c r="A37" s="49"/>
      <c r="B37" s="83" t="s">
        <v>22</v>
      </c>
      <c r="C37" s="83">
        <v>4</v>
      </c>
      <c r="D37" s="58">
        <f>SUMIFS(PCA!$I:$I,PCA!$D:$D,B:B,PCA!$E:$E,C:C)+SUMIFS('Outras ações discricionárias'!$I:$I,'Outras ações discricionárias'!$D:$D,B:B,'Outras ações discricionárias'!$E:$E,C:C)</f>
        <v>4175085.2466666666</v>
      </c>
      <c r="E37" s="58">
        <f>4153549-457733</f>
        <v>3695816</v>
      </c>
      <c r="F37" s="59">
        <f>E37-D37</f>
        <v>-479269.24666666659</v>
      </c>
      <c r="G37" s="49"/>
      <c r="H37" s="84" t="s">
        <v>893</v>
      </c>
      <c r="I37" s="58">
        <f>SUMIF(PCA!T:T,'Resumo por unidade'!H37,PCA!I:I)+SUMIF('Outras ações discricionárias'!T:T,H37,'Outras ações discricionárias'!I:I)</f>
        <v>408150</v>
      </c>
      <c r="J37" s="58">
        <v>59906.02</v>
      </c>
      <c r="K37" s="59">
        <f t="shared" si="4"/>
        <v>-348243.98</v>
      </c>
      <c r="L37" s="49"/>
      <c r="M37" s="49"/>
    </row>
    <row r="38" spans="1:13" x14ac:dyDescent="0.25">
      <c r="A38" s="49"/>
      <c r="B38" s="83" t="s">
        <v>331</v>
      </c>
      <c r="C38" s="83">
        <v>3</v>
      </c>
      <c r="D38" s="58">
        <f>SUMIFS(PCA!$I:$I,PCA!$D:$D,B:B,PCA!$E:$E,C:C)+SUMIFS('Outras ações discricionárias'!$I:$I,'Outras ações discricionárias'!$D:$D,B:B,'Outras ações discricionárias'!$E:$E,C:C)</f>
        <v>4081996</v>
      </c>
      <c r="E38" s="58">
        <v>4081996</v>
      </c>
      <c r="F38" s="59">
        <f t="shared" ref="F38:F60" si="6">E38-D38</f>
        <v>0</v>
      </c>
      <c r="G38" s="49"/>
      <c r="H38" s="84" t="s">
        <v>891</v>
      </c>
      <c r="I38" s="58">
        <f>SUMIF(PCA!T:T,'Resumo por unidade'!H38,PCA!I:I)+SUMIF('Outras ações discricionárias'!T:T,H38,'Outras ações discricionárias'!I:I)</f>
        <v>49904.800000000003</v>
      </c>
      <c r="J38" s="58">
        <v>59906.02</v>
      </c>
      <c r="K38" s="59">
        <f t="shared" si="4"/>
        <v>10001.219999999994</v>
      </c>
      <c r="L38" s="49"/>
      <c r="M38" s="49"/>
    </row>
    <row r="39" spans="1:13" x14ac:dyDescent="0.25">
      <c r="A39" s="49"/>
      <c r="B39" s="83" t="s">
        <v>331</v>
      </c>
      <c r="C39" s="83">
        <v>4</v>
      </c>
      <c r="D39" s="58">
        <f>SUMIFS(PCA!$I:$I,PCA!$D:$D,B:B,PCA!$E:$E,C:C)+SUMIFS('Outras ações discricionárias'!$I:$I,'Outras ações discricionárias'!$D:$D,B:B,'Outras ações discricionárias'!$E:$E,C:C)</f>
        <v>0</v>
      </c>
      <c r="E39" s="58">
        <v>0</v>
      </c>
      <c r="F39" s="59">
        <f t="shared" si="6"/>
        <v>0</v>
      </c>
      <c r="G39" s="49"/>
      <c r="H39" s="84" t="s">
        <v>906</v>
      </c>
      <c r="I39" s="58">
        <f>SUMIF(PCA!T:T,'Resumo por unidade'!H39,PCA!I:I)+SUMIF('Outras ações discricionárias'!T:T,H39,'Outras ações discricionárias'!I:I)</f>
        <v>1012.76</v>
      </c>
      <c r="J39" s="58">
        <v>59906.02</v>
      </c>
      <c r="K39" s="59">
        <f t="shared" si="4"/>
        <v>58893.259999999995</v>
      </c>
      <c r="L39" s="49"/>
      <c r="M39" s="49"/>
    </row>
    <row r="40" spans="1:13" x14ac:dyDescent="0.25">
      <c r="A40" s="49"/>
      <c r="B40" s="83" t="s">
        <v>337</v>
      </c>
      <c r="C40" s="83">
        <v>3</v>
      </c>
      <c r="D40" s="58">
        <f>SUMIFS(PCA!$I:$I,PCA!$D:$D,B:B,PCA!$E:$E,C:C)+SUMIFS('Outras ações discricionárias'!$I:$I,'Outras ações discricionárias'!$D:$D,B:B,'Outras ações discricionárias'!$E:$E,C:C)</f>
        <v>62091805.414916664</v>
      </c>
      <c r="E40" s="58">
        <v>63277136</v>
      </c>
      <c r="F40" s="59">
        <f t="shared" si="6"/>
        <v>1185330.5850833356</v>
      </c>
      <c r="G40" s="49"/>
      <c r="H40" s="84" t="s">
        <v>908</v>
      </c>
      <c r="I40" s="58">
        <f>SUMIF(PCA!T:T,'Resumo por unidade'!H40,PCA!I:I)+SUMIF('Outras ações discricionárias'!T:T,H40,'Outras ações discricionárias'!I:I)</f>
        <v>2325</v>
      </c>
      <c r="J40" s="58">
        <v>59906.02</v>
      </c>
      <c r="K40" s="59">
        <f t="shared" si="4"/>
        <v>57581.02</v>
      </c>
      <c r="L40" s="49"/>
      <c r="M40" s="49"/>
    </row>
    <row r="41" spans="1:13" x14ac:dyDescent="0.25">
      <c r="A41" s="49"/>
      <c r="B41" s="83" t="s">
        <v>337</v>
      </c>
      <c r="C41" s="83">
        <v>4</v>
      </c>
      <c r="D41" s="58">
        <f>SUMIFS(PCA!$I:$I,PCA!$D:$D,B:B,PCA!$E:$E,C:C)+SUMIFS('Outras ações discricionárias'!$I:$I,'Outras ações discricionárias'!$D:$D,B:B,'Outras ações discricionárias'!$E:$E,C:C)</f>
        <v>13460394.4</v>
      </c>
      <c r="E41" s="58">
        <v>12435325</v>
      </c>
      <c r="F41" s="59">
        <f t="shared" si="6"/>
        <v>-1025069.4000000004</v>
      </c>
      <c r="G41" s="49"/>
      <c r="H41" s="84" t="s">
        <v>886</v>
      </c>
      <c r="I41" s="58">
        <f>SUMIF(PCA!T:T,'Resumo por unidade'!H41,PCA!I:I)+SUMIF('Outras ações discricionárias'!T:T,H41,'Outras ações discricionárias'!I:I)</f>
        <v>0</v>
      </c>
      <c r="J41" s="58">
        <v>59906.02</v>
      </c>
      <c r="K41" s="59">
        <f t="shared" si="4"/>
        <v>59906.02</v>
      </c>
      <c r="L41" s="49"/>
      <c r="M41" s="49"/>
    </row>
    <row r="42" spans="1:13" x14ac:dyDescent="0.25">
      <c r="A42" s="49"/>
      <c r="B42" s="83" t="s">
        <v>655</v>
      </c>
      <c r="C42" s="83">
        <v>3</v>
      </c>
      <c r="D42" s="58">
        <f>SUMIFS(PCA!$I:$I,PCA!$D:$D,B:B,PCA!$E:$E,C:C)+SUMIFS('Outras ações discricionárias'!$I:$I,'Outras ações discricionárias'!$D:$D,B:B,'Outras ações discricionárias'!$E:$E,C:C)</f>
        <v>2798626</v>
      </c>
      <c r="E42" s="58">
        <v>2798626</v>
      </c>
      <c r="F42" s="59">
        <f>E42-D42</f>
        <v>0</v>
      </c>
      <c r="G42" s="49"/>
      <c r="H42" s="84" t="s">
        <v>975</v>
      </c>
      <c r="I42" s="58">
        <f>SUMIF(PCA!T:T,'Resumo por unidade'!H42,PCA!I:I)+SUMIF('Outras ações discricionárias'!T:T,H42,'Outras ações discricionárias'!I:I)</f>
        <v>11398.86</v>
      </c>
      <c r="J42" s="58">
        <v>59906.02</v>
      </c>
      <c r="K42" s="59">
        <f t="shared" si="4"/>
        <v>48507.159999999996</v>
      </c>
      <c r="L42" s="49"/>
      <c r="M42" s="49"/>
    </row>
    <row r="43" spans="1:13" x14ac:dyDescent="0.25">
      <c r="A43" s="49"/>
      <c r="B43" s="83" t="s">
        <v>655</v>
      </c>
      <c r="C43" s="83">
        <v>4</v>
      </c>
      <c r="D43" s="58">
        <f>SUMIFS(PCA!$I:$I,PCA!$D:$D,B:B,PCA!$E:$E,C:C)+SUMIFS('Outras ações discricionárias'!$I:$I,'Outras ações discricionárias'!$D:$D,B:B,'Outras ações discricionárias'!$E:$E,C:C)</f>
        <v>0</v>
      </c>
      <c r="E43" s="58">
        <v>0</v>
      </c>
      <c r="F43" s="59">
        <f t="shared" si="6"/>
        <v>0</v>
      </c>
      <c r="G43" s="49"/>
      <c r="H43" s="84" t="s">
        <v>878</v>
      </c>
      <c r="I43" s="58">
        <f>SUMIF(PCA!T:T,'Resumo por unidade'!H43,PCA!I:I)+SUMIF('Outras ações discricionárias'!T:T,H43,'Outras ações discricionárias'!I:I)</f>
        <v>11030.4</v>
      </c>
      <c r="J43" s="58">
        <v>59906.02</v>
      </c>
      <c r="K43" s="59">
        <f t="shared" si="4"/>
        <v>48875.619999999995</v>
      </c>
      <c r="L43" s="49"/>
      <c r="M43" s="49"/>
    </row>
    <row r="44" spans="1:13" x14ac:dyDescent="0.25">
      <c r="A44" s="49"/>
      <c r="B44" s="83" t="s">
        <v>485</v>
      </c>
      <c r="C44" s="83">
        <v>3</v>
      </c>
      <c r="D44" s="58">
        <f>SUMIFS(PCA!$I:$I,PCA!$D:$D,B:B,PCA!$E:$E,C:C)+SUMIFS('Outras ações discricionárias'!$I:$I,'Outras ações discricionárias'!$D:$D,B:B,'Outras ações discricionárias'!$E:$E,C:C)</f>
        <v>4371675.1899999995</v>
      </c>
      <c r="E44" s="58">
        <v>4211414</v>
      </c>
      <c r="F44" s="59">
        <f t="shared" si="6"/>
        <v>-160261.18999999948</v>
      </c>
      <c r="G44" s="49"/>
      <c r="H44" s="84" t="s">
        <v>951</v>
      </c>
      <c r="I44" s="58">
        <f>SUMIF(PCA!T:T,'Resumo por unidade'!H44,PCA!I:I)+SUMIF('Outras ações discricionárias'!T:T,H44,'Outras ações discricionárias'!I:I)</f>
        <v>17800</v>
      </c>
      <c r="J44" s="58">
        <v>59906.02</v>
      </c>
      <c r="K44" s="59">
        <f t="shared" si="4"/>
        <v>42106.02</v>
      </c>
      <c r="L44" s="49"/>
      <c r="M44" s="49"/>
    </row>
    <row r="45" spans="1:13" x14ac:dyDescent="0.25">
      <c r="A45" s="49"/>
      <c r="B45" s="83" t="s">
        <v>485</v>
      </c>
      <c r="C45" s="83">
        <v>4</v>
      </c>
      <c r="D45" s="58">
        <f>SUMIFS(PCA!$I:$I,PCA!$D:$D,B:B,PCA!$E:$E,C:C)+SUMIFS('Outras ações discricionárias'!$I:$I,'Outras ações discricionárias'!$D:$D,B:B,'Outras ações discricionárias'!$E:$E,C:C)</f>
        <v>0</v>
      </c>
      <c r="E45" s="58">
        <f>2318861-2318861</f>
        <v>0</v>
      </c>
      <c r="F45" s="59">
        <f t="shared" si="6"/>
        <v>0</v>
      </c>
      <c r="G45" s="49"/>
      <c r="H45" s="84" t="s">
        <v>897</v>
      </c>
      <c r="I45" s="58">
        <f>SUMIF(PCA!T:T,'Resumo por unidade'!H45,PCA!I:I)+SUMIF('Outras ações discricionárias'!T:T,H45,'Outras ações discricionárias'!I:I)</f>
        <v>5000</v>
      </c>
      <c r="J45" s="58">
        <v>59906.02</v>
      </c>
      <c r="K45" s="59">
        <f t="shared" si="4"/>
        <v>54906.02</v>
      </c>
      <c r="L45" s="49"/>
      <c r="M45" s="49"/>
    </row>
    <row r="46" spans="1:13" x14ac:dyDescent="0.25">
      <c r="A46" s="49"/>
      <c r="B46" s="83" t="s">
        <v>518</v>
      </c>
      <c r="C46" s="83">
        <v>3</v>
      </c>
      <c r="D46" s="58">
        <f>SUMIFS(PCA!$I:$I,PCA!$D:$D,B:B,PCA!$E:$E,C:C)+SUMIFS('Outras ações discricionárias'!$I:$I,'Outras ações discricionárias'!$D:$D,B:B,'Outras ações discricionárias'!$E:$E,C:C)</f>
        <v>2342544.0900000003</v>
      </c>
      <c r="E46" s="58">
        <f>2116619+54326+171600</f>
        <v>2342545</v>
      </c>
      <c r="F46" s="59">
        <f t="shared" si="6"/>
        <v>0.90999999968335032</v>
      </c>
      <c r="G46" s="49"/>
      <c r="H46" s="84" t="s">
        <v>874</v>
      </c>
      <c r="I46" s="58">
        <f>SUMIF(PCA!T:T,'Resumo por unidade'!H46,PCA!I:I)+SUMIF('Outras ações discricionárias'!T:T,H46,'Outras ações discricionárias'!I:I)</f>
        <v>9861</v>
      </c>
      <c r="J46" s="58">
        <v>59906.02</v>
      </c>
      <c r="K46" s="59">
        <f t="shared" si="4"/>
        <v>50045.02</v>
      </c>
      <c r="L46" s="49"/>
      <c r="M46" s="49"/>
    </row>
    <row r="47" spans="1:13" x14ac:dyDescent="0.25">
      <c r="A47" s="49"/>
      <c r="B47" s="83" t="s">
        <v>518</v>
      </c>
      <c r="C47" s="83">
        <v>4</v>
      </c>
      <c r="D47" s="58">
        <f>SUMIFS(PCA!$I:$I,PCA!$D:$D,B:B,PCA!$E:$E,C:C)+SUMIFS('Outras ações discricionárias'!$I:$I,'Outras ações discricionárias'!$D:$D,B:B,'Outras ações discricionárias'!$E:$E,C:C)</f>
        <v>0</v>
      </c>
      <c r="E47" s="58">
        <v>0</v>
      </c>
      <c r="F47" s="59">
        <f t="shared" si="6"/>
        <v>0</v>
      </c>
      <c r="G47" s="49"/>
      <c r="H47" s="84" t="s">
        <v>1041</v>
      </c>
      <c r="I47" s="58">
        <f>SUMIF(PCA!T:T,'Resumo por unidade'!H47,PCA!I:I)+SUMIF('Outras ações discricionárias'!T:T,H47,'Outras ações discricionárias'!I:I)</f>
        <v>23320.46</v>
      </c>
      <c r="J47" s="58">
        <v>59906.02</v>
      </c>
      <c r="K47" s="59">
        <f t="shared" ref="K47" si="7">J47-I47</f>
        <v>36585.56</v>
      </c>
      <c r="L47" s="49"/>
      <c r="M47" s="49"/>
    </row>
    <row r="48" spans="1:13" x14ac:dyDescent="0.25">
      <c r="A48" s="49"/>
      <c r="B48" s="83" t="s">
        <v>546</v>
      </c>
      <c r="C48" s="83">
        <v>3</v>
      </c>
      <c r="D48" s="58">
        <f>SUMIFS(PCA!$I:$I,PCA!$D:$D,B:B,PCA!$E:$E,C:C)+SUMIFS('Outras ações discricionárias'!$I:$I,'Outras ações discricionárias'!$D:$D,B:B,'Outras ações discricionárias'!$E:$E,C:C)</f>
        <v>1613046.7333333332</v>
      </c>
      <c r="E48" s="58">
        <v>1613047</v>
      </c>
      <c r="F48" s="59">
        <f t="shared" si="6"/>
        <v>0.26666666683740914</v>
      </c>
      <c r="G48" s="49"/>
      <c r="H48" s="84" t="s">
        <v>903</v>
      </c>
      <c r="I48" s="58">
        <f>SUMIF(PCA!T:T,'Resumo por unidade'!H48,PCA!I:I)+SUMIF('Outras ações discricionárias'!T:T,H48,'Outras ações discricionárias'!I:I)</f>
        <v>11000</v>
      </c>
      <c r="J48" s="58">
        <v>59906.02</v>
      </c>
      <c r="K48" s="59">
        <f t="shared" si="4"/>
        <v>48906.02</v>
      </c>
      <c r="L48" s="49"/>
      <c r="M48" s="49"/>
    </row>
    <row r="49" spans="1:13" x14ac:dyDescent="0.25">
      <c r="A49" s="49"/>
      <c r="B49" s="83" t="s">
        <v>546</v>
      </c>
      <c r="C49" s="83">
        <v>4</v>
      </c>
      <c r="D49" s="58">
        <f>SUMIFS(PCA!$I:$I,PCA!$D:$D,B:B,PCA!$E:$E,C:C)+SUMIFS('Outras ações discricionárias'!$I:$I,'Outras ações discricionárias'!$D:$D,B:B,'Outras ações discricionárias'!$E:$E,C:C)</f>
        <v>0</v>
      </c>
      <c r="E49" s="58">
        <v>0</v>
      </c>
      <c r="F49" s="59">
        <f t="shared" si="6"/>
        <v>0</v>
      </c>
      <c r="G49" s="49"/>
      <c r="H49" s="84" t="s">
        <v>890</v>
      </c>
      <c r="I49" s="58">
        <f>SUMIF(PCA!T:T,'Resumo por unidade'!H49,PCA!I:I)+SUMIF('Outras ações discricionárias'!T:T,H49,'Outras ações discricionárias'!I:I)</f>
        <v>10146</v>
      </c>
      <c r="J49" s="58">
        <v>59906.02</v>
      </c>
      <c r="K49" s="59">
        <f t="shared" si="4"/>
        <v>49760.02</v>
      </c>
      <c r="L49" s="49"/>
      <c r="M49" s="49"/>
    </row>
    <row r="50" spans="1:13" x14ac:dyDescent="0.25">
      <c r="A50" s="49"/>
      <c r="B50" s="83" t="s">
        <v>552</v>
      </c>
      <c r="C50" s="83">
        <v>3</v>
      </c>
      <c r="D50" s="58">
        <f>SUMIFS(PCA!$I:$I,PCA!$D:$D,B:B,PCA!$E:$E,C:C)+SUMIFS('Outras ações discricionárias'!$I:$I,'Outras ações discricionárias'!$D:$D,B:B,'Outras ações discricionárias'!$E:$E,C:C)</f>
        <v>1016410.9400000001</v>
      </c>
      <c r="E50" s="58">
        <v>1016411</v>
      </c>
      <c r="F50" s="59">
        <f t="shared" si="6"/>
        <v>5.9999999939464033E-2</v>
      </c>
      <c r="G50" s="49"/>
      <c r="H50" s="84" t="s">
        <v>883</v>
      </c>
      <c r="I50" s="58">
        <f>SUMIF(PCA!T:T,'Resumo por unidade'!H50,PCA!I:I)+SUMIF('Outras ações discricionárias'!T:T,H50,'Outras ações discricionárias'!I:I)</f>
        <v>1641678.06</v>
      </c>
      <c r="J50" s="58">
        <v>59906.02</v>
      </c>
      <c r="K50" s="59">
        <f t="shared" si="4"/>
        <v>-1581772.04</v>
      </c>
      <c r="L50" s="49"/>
      <c r="M50" s="49"/>
    </row>
    <row r="51" spans="1:13" x14ac:dyDescent="0.25">
      <c r="A51" s="49"/>
      <c r="B51" s="83" t="s">
        <v>552</v>
      </c>
      <c r="C51" s="83">
        <v>4</v>
      </c>
      <c r="D51" s="58">
        <f>SUMIFS(PCA!$I:$I,PCA!$D:$D,B:B,PCA!$E:$E,C:C)+SUMIFS('Outras ações discricionárias'!$I:$I,'Outras ações discricionárias'!$D:$D,B:B,'Outras ações discricionárias'!$E:$E,C:C)</f>
        <v>0</v>
      </c>
      <c r="E51" s="58">
        <v>0</v>
      </c>
      <c r="F51" s="59">
        <f t="shared" si="6"/>
        <v>0</v>
      </c>
      <c r="G51" s="49"/>
      <c r="H51" s="84" t="s">
        <v>898</v>
      </c>
      <c r="I51" s="58">
        <f>SUMIF(PCA!T:T,'Resumo por unidade'!H51,PCA!I:I)+SUMIF('Outras ações discricionárias'!T:T,H51,'Outras ações discricionárias'!I:I)</f>
        <v>2700000</v>
      </c>
      <c r="J51" s="58">
        <v>59906.02</v>
      </c>
      <c r="K51" s="59">
        <f t="shared" si="4"/>
        <v>-2640093.98</v>
      </c>
      <c r="L51" s="49"/>
      <c r="M51" s="49"/>
    </row>
    <row r="52" spans="1:13" x14ac:dyDescent="0.25">
      <c r="A52" s="49"/>
      <c r="B52" s="83" t="s">
        <v>780</v>
      </c>
      <c r="C52" s="83">
        <v>3</v>
      </c>
      <c r="D52" s="58">
        <f>SUMIFS(PCA!$I:$I,PCA!$D:$D,B:B,PCA!$E:$E,C:C)+SUMIFS('Outras ações discricionárias'!$I:$I,'Outras ações discricionárias'!$D:$D,B:B,'Outras ações discricionárias'!$E:$E,C:C)</f>
        <v>6087398</v>
      </c>
      <c r="E52" s="58">
        <v>6087398</v>
      </c>
      <c r="F52" s="59">
        <f t="shared" si="6"/>
        <v>0</v>
      </c>
      <c r="G52" s="49"/>
      <c r="H52" s="84" t="s">
        <v>877</v>
      </c>
      <c r="I52" s="58">
        <f>SUMIF(PCA!T:T,'Resumo por unidade'!H52,PCA!I:I)+SUMIF('Outras ações discricionárias'!T:T,H52,'Outras ações discricionárias'!I:I)</f>
        <v>5451.3256000000001</v>
      </c>
      <c r="J52" s="58">
        <v>59906.02</v>
      </c>
      <c r="K52" s="59">
        <f t="shared" si="4"/>
        <v>54454.694399999993</v>
      </c>
      <c r="L52" s="49"/>
      <c r="M52" s="49"/>
    </row>
    <row r="53" spans="1:13" x14ac:dyDescent="0.25">
      <c r="A53" s="49"/>
      <c r="B53" s="83" t="s">
        <v>780</v>
      </c>
      <c r="C53" s="83">
        <v>4</v>
      </c>
      <c r="D53" s="58">
        <f>SUMIFS(PCA!$I:$I,PCA!$D:$D,B:B,PCA!$E:$E,C:C)+SUMIFS('Outras ações discricionárias'!$I:$I,'Outras ações discricionárias'!$D:$D,B:B,'Outras ações discricionárias'!$E:$E,C:C)</f>
        <v>0</v>
      </c>
      <c r="E53" s="58">
        <v>0</v>
      </c>
      <c r="F53" s="59">
        <f t="shared" si="6"/>
        <v>0</v>
      </c>
      <c r="G53" s="49"/>
      <c r="H53" s="84" t="s">
        <v>958</v>
      </c>
      <c r="I53" s="58">
        <f>SUMIF(PCA!T:T,'Resumo por unidade'!H53,PCA!I:I)+SUMIF('Outras ações discricionárias'!T:T,H53,'Outras ações discricionárias'!I:I)</f>
        <v>138823.6</v>
      </c>
      <c r="J53" s="58">
        <v>59906.02</v>
      </c>
      <c r="K53" s="59">
        <f t="shared" si="4"/>
        <v>-78917.580000000016</v>
      </c>
      <c r="L53" s="49"/>
      <c r="M53" s="49"/>
    </row>
    <row r="54" spans="1:13" x14ac:dyDescent="0.25">
      <c r="A54" s="49"/>
      <c r="B54" s="83" t="s">
        <v>562</v>
      </c>
      <c r="C54" s="83">
        <v>3</v>
      </c>
      <c r="D54" s="58">
        <f>SUMIFS(PCA!$I:$I,PCA!$D:$D,B:B,PCA!$E:$E,C:C)+SUMIFS('Outras ações discricionárias'!$I:$I,'Outras ações discricionárias'!$D:$D,B:B,'Outras ações discricionárias'!$E:$E,C:C)</f>
        <v>8577548.959999999</v>
      </c>
      <c r="E54" s="58">
        <f>9051540-457733</f>
        <v>8593807</v>
      </c>
      <c r="F54" s="59">
        <f t="shared" si="6"/>
        <v>16258.040000000969</v>
      </c>
      <c r="G54" s="49"/>
      <c r="H54" s="84" t="s">
        <v>942</v>
      </c>
      <c r="I54" s="58">
        <f>SUMIF(PCA!T:T,'Resumo por unidade'!H54,PCA!I:I)+SUMIF('Outras ações discricionárias'!T:T,H54,'Outras ações discricionárias'!I:I)</f>
        <v>117026.76</v>
      </c>
      <c r="J54" s="58">
        <v>59906.02</v>
      </c>
      <c r="K54" s="59">
        <f t="shared" si="4"/>
        <v>-57120.74</v>
      </c>
      <c r="L54" s="49"/>
      <c r="M54" s="49"/>
    </row>
    <row r="55" spans="1:13" x14ac:dyDescent="0.25">
      <c r="A55" s="49"/>
      <c r="B55" s="83" t="s">
        <v>562</v>
      </c>
      <c r="C55" s="83">
        <v>4</v>
      </c>
      <c r="D55" s="58">
        <f>SUMIFS(PCA!$I:$I,PCA!$D:$D,B:B,PCA!$E:$E,C:C)+SUMIFS('Outras ações discricionárias'!$I:$I,'Outras ações discricionárias'!$D:$D,B:B,'Outras ações discricionárias'!$E:$E,C:C)</f>
        <v>509973.04000000004</v>
      </c>
      <c r="E55" s="58">
        <f>35982+457733</f>
        <v>493715</v>
      </c>
      <c r="F55" s="59">
        <f t="shared" si="6"/>
        <v>-16258.040000000037</v>
      </c>
      <c r="G55" s="49"/>
      <c r="H55" s="84" t="s">
        <v>1047</v>
      </c>
      <c r="I55" s="58">
        <f>SUMIF(PCA!T:T,'Resumo por unidade'!H55,PCA!I:I)+SUMIF('Outras ações discricionárias'!T:T,H55,'Outras ações discricionárias'!I:I)</f>
        <v>15780.84</v>
      </c>
      <c r="J55" s="58">
        <v>59906.02</v>
      </c>
      <c r="K55" s="59">
        <f t="shared" ref="K55" si="8">J55-I55</f>
        <v>44125.179999999993</v>
      </c>
      <c r="L55" s="49"/>
      <c r="M55" s="49"/>
    </row>
    <row r="56" spans="1:13" x14ac:dyDescent="0.25">
      <c r="A56" s="49"/>
      <c r="B56" s="112" t="s">
        <v>1060</v>
      </c>
      <c r="C56" s="123">
        <v>3</v>
      </c>
      <c r="D56" s="98">
        <f>SUMIFS(PCA!$I:$I,PCA!$D:$D,B:B,PCA!$E:$E,C:C)+SUMIFS('Outras ações discricionárias'!$I:$I,'Outras ações discricionárias'!$D:$D,B:B,'Outras ações discricionárias'!$E:$E,C:C)</f>
        <v>900000</v>
      </c>
      <c r="E56" s="58">
        <v>900000</v>
      </c>
      <c r="F56" s="59">
        <f>E56-D56</f>
        <v>0</v>
      </c>
      <c r="G56" s="49"/>
      <c r="H56" s="84" t="s">
        <v>988</v>
      </c>
      <c r="I56" s="58">
        <f>SUMIF(PCA!T:T,'Resumo por unidade'!H56,PCA!I:I)+SUMIF('Outras ações discricionárias'!T:T,H56,'Outras ações discricionárias'!I:I)</f>
        <v>1678320</v>
      </c>
      <c r="J56" s="58">
        <v>59906.02</v>
      </c>
      <c r="K56" s="59">
        <f t="shared" si="4"/>
        <v>-1618413.98</v>
      </c>
      <c r="L56" s="49"/>
      <c r="M56" s="49"/>
    </row>
    <row r="57" spans="1:13" x14ac:dyDescent="0.25">
      <c r="A57" s="49"/>
      <c r="B57" s="112" t="s">
        <v>1059</v>
      </c>
      <c r="C57" s="124">
        <v>5</v>
      </c>
      <c r="D57" s="58">
        <f>SUMIFS(PCA!$I:$I,PCA!$D:$D,B:B,PCA!$E:$E,C:C)+SUMIFS('Outras ações discricionárias'!$I:$I,'Outras ações discricionárias'!$D:$D,B:B,'Outras ações discricionárias'!$E:$E,C:C)</f>
        <v>25358</v>
      </c>
      <c r="E57" s="98">
        <v>25358</v>
      </c>
      <c r="F57" s="59">
        <f>E57-D57</f>
        <v>0</v>
      </c>
      <c r="G57" s="49"/>
      <c r="H57" s="84" t="s">
        <v>998</v>
      </c>
      <c r="I57" s="58">
        <f>SUMIF(PCA!T:T,'Resumo por unidade'!H57,PCA!I:I)+SUMIF('Outras ações discricionárias'!T:T,H57,'Outras ações discricionárias'!I:I)</f>
        <v>230.96</v>
      </c>
      <c r="J57" s="58">
        <v>59906.02</v>
      </c>
      <c r="K57" s="59">
        <f t="shared" si="4"/>
        <v>59675.06</v>
      </c>
      <c r="L57" s="49"/>
      <c r="M57" s="49"/>
    </row>
    <row r="58" spans="1:13" x14ac:dyDescent="0.25">
      <c r="A58" s="49"/>
      <c r="B58" s="111" t="s">
        <v>784</v>
      </c>
      <c r="C58" s="83">
        <v>3</v>
      </c>
      <c r="D58" s="58">
        <f>SUMIFS(PCA!$I:$I,PCA!$D:$D,B:B,PCA!$E:$E,C:C)+SUMIFS('Outras ações discricionárias'!$I:$I,'Outras ações discricionárias'!$D:$D,B:B,'Outras ações discricionárias'!$E:$E,C:C)</f>
        <v>203900</v>
      </c>
      <c r="E58" s="58">
        <v>203900</v>
      </c>
      <c r="F58" s="59">
        <f>E58-D58</f>
        <v>0</v>
      </c>
      <c r="G58" s="49"/>
      <c r="H58" s="84" t="s">
        <v>1003</v>
      </c>
      <c r="I58" s="58">
        <f>SUMIF(PCA!T:T,'Resumo por unidade'!H58,PCA!I:I)+SUMIF('Outras ações discricionárias'!T:T,H58,'Outras ações discricionárias'!I:I)</f>
        <v>152.39999999999998</v>
      </c>
      <c r="J58" s="58">
        <v>59906.02</v>
      </c>
      <c r="K58" s="59">
        <f t="shared" si="4"/>
        <v>59753.619999999995</v>
      </c>
      <c r="L58" s="49"/>
      <c r="M58" s="49"/>
    </row>
    <row r="59" spans="1:13" x14ac:dyDescent="0.25">
      <c r="A59" s="49"/>
      <c r="B59" s="83" t="s">
        <v>784</v>
      </c>
      <c r="C59" s="83">
        <v>4</v>
      </c>
      <c r="D59" s="58">
        <f>SUMIFS(PCA!$I:$I,PCA!$D:$D,B:B,PCA!$E:$E,C:C)+SUMIFS('Outras ações discricionárias'!$I:$I,'Outras ações discricionárias'!$D:$D,B:B,'Outras ações discricionárias'!$E:$E,C:C)</f>
        <v>0</v>
      </c>
      <c r="E59" s="58">
        <v>0</v>
      </c>
      <c r="F59" s="59">
        <f>E59-D59</f>
        <v>0</v>
      </c>
      <c r="G59" s="49"/>
      <c r="H59" s="84" t="s">
        <v>999</v>
      </c>
      <c r="I59" s="58">
        <f>SUMIF(PCA!T:T,'Resumo por unidade'!H59,PCA!I:I)+SUMIF('Outras ações discricionárias'!T:T,H59,'Outras ações discricionárias'!I:I)</f>
        <v>236.67000000000002</v>
      </c>
      <c r="J59" s="58">
        <v>59906.02</v>
      </c>
      <c r="K59" s="59">
        <f t="shared" si="4"/>
        <v>59669.35</v>
      </c>
      <c r="L59" s="49"/>
      <c r="M59" s="49"/>
    </row>
    <row r="60" spans="1:13" x14ac:dyDescent="0.25">
      <c r="A60" s="49"/>
      <c r="B60" s="83" t="s">
        <v>786</v>
      </c>
      <c r="C60" s="83">
        <v>3</v>
      </c>
      <c r="D60" s="58">
        <f>SUMIFS(PCA!$I:$I,PCA!$D:$D,B:B,PCA!$E:$E,C:C)+SUMIFS('Outras ações discricionárias'!$I:$I,'Outras ações discricionárias'!$D:$D,B:B,'Outras ações discricionárias'!$E:$E,C:C)</f>
        <v>419794</v>
      </c>
      <c r="E60" s="58">
        <v>419794</v>
      </c>
      <c r="F60" s="59">
        <f t="shared" si="6"/>
        <v>0</v>
      </c>
      <c r="G60" s="49"/>
      <c r="H60" s="84" t="s">
        <v>1022</v>
      </c>
      <c r="I60" s="58">
        <f>SUMIF(PCA!T:T,'Resumo por unidade'!H60,PCA!I:I)+SUMIF('Outras ações discricionárias'!T:T,H60,'Outras ações discricionárias'!I:I)</f>
        <v>170</v>
      </c>
      <c r="J60" s="58">
        <v>59906.02</v>
      </c>
      <c r="K60" s="59">
        <f t="shared" si="4"/>
        <v>59736.02</v>
      </c>
      <c r="L60" s="49"/>
      <c r="M60" s="49"/>
    </row>
    <row r="61" spans="1:13" x14ac:dyDescent="0.25">
      <c r="A61" s="49"/>
      <c r="B61" s="83" t="s">
        <v>786</v>
      </c>
      <c r="C61" s="83">
        <v>4</v>
      </c>
      <c r="D61" s="58">
        <f>SUMIFS(PCA!$I:$I,PCA!$D:$D,B:B,PCA!$E:$E,C:C)+SUMIFS('Outras ações discricionárias'!$I:$I,'Outras ações discricionárias'!$D:$D,B:B,'Outras ações discricionárias'!$E:$E,C:C)</f>
        <v>0</v>
      </c>
      <c r="E61" s="58">
        <v>0</v>
      </c>
      <c r="F61" s="59">
        <f>E61-D61</f>
        <v>0</v>
      </c>
      <c r="G61" s="49"/>
      <c r="H61" s="84" t="s">
        <v>1015</v>
      </c>
      <c r="I61" s="58">
        <f>SUMIF(PCA!T:T,'Resumo por unidade'!H61,PCA!I:I)+SUMIF('Outras ações discricionárias'!T:T,H61,'Outras ações discricionárias'!I:I)</f>
        <v>5226.3900000000003</v>
      </c>
      <c r="J61" s="58">
        <v>59906.02</v>
      </c>
      <c r="K61" s="59">
        <f t="shared" si="4"/>
        <v>54679.63</v>
      </c>
      <c r="L61" s="49"/>
      <c r="M61" s="49"/>
    </row>
    <row r="62" spans="1:13" x14ac:dyDescent="0.25">
      <c r="A62" s="49"/>
      <c r="B62" s="49"/>
      <c r="C62" s="49"/>
      <c r="D62" s="49"/>
      <c r="E62" s="49"/>
      <c r="F62" s="49"/>
      <c r="G62" s="49"/>
      <c r="H62" s="84" t="s">
        <v>923</v>
      </c>
      <c r="I62" s="58">
        <f>SUMIF(PCA!T:T,'Resumo por unidade'!H62,PCA!I:I)+SUMIF('Outras ações discricionárias'!T:T,H62,'Outras ações discricionárias'!I:I)</f>
        <v>25122.35</v>
      </c>
      <c r="J62" s="58">
        <v>59906.02</v>
      </c>
      <c r="K62" s="59">
        <f t="shared" si="4"/>
        <v>34783.67</v>
      </c>
      <c r="L62" s="49"/>
      <c r="M62" s="49"/>
    </row>
    <row r="63" spans="1:13" x14ac:dyDescent="0.25">
      <c r="A63" s="49"/>
      <c r="B63" s="49"/>
      <c r="C63" s="49"/>
      <c r="D63" s="49"/>
      <c r="E63" s="49"/>
      <c r="F63" s="99"/>
      <c r="G63" s="49"/>
      <c r="H63" s="84" t="s">
        <v>885</v>
      </c>
      <c r="I63" s="58">
        <f>SUMIF(PCA!T:T,'Resumo por unidade'!H63,PCA!I:I)+SUMIF('Outras ações discricionárias'!T:T,H63,'Outras ações discricionárias'!I:I)</f>
        <v>3598</v>
      </c>
      <c r="J63" s="58">
        <v>59906.02</v>
      </c>
      <c r="K63" s="59">
        <f t="shared" si="4"/>
        <v>56308.02</v>
      </c>
      <c r="L63" s="49"/>
      <c r="M63" s="49"/>
    </row>
    <row r="64" spans="1:13" x14ac:dyDescent="0.25">
      <c r="A64" s="49"/>
      <c r="B64" s="49"/>
      <c r="C64" s="49"/>
      <c r="D64" s="49"/>
      <c r="E64" s="49"/>
      <c r="F64" s="49"/>
      <c r="G64" s="49"/>
      <c r="H64" s="84" t="s">
        <v>881</v>
      </c>
      <c r="I64" s="58">
        <f>SUMIF(PCA!T:T,'Resumo por unidade'!H64,PCA!I:I)+SUMIF('Outras ações discricionárias'!T:T,H64,'Outras ações discricionárias'!I:I)</f>
        <v>0</v>
      </c>
      <c r="J64" s="58">
        <v>59906.02</v>
      </c>
      <c r="K64" s="59">
        <f t="shared" si="4"/>
        <v>59906.02</v>
      </c>
      <c r="L64" s="49"/>
      <c r="M64" s="49"/>
    </row>
    <row r="65" spans="1:13" x14ac:dyDescent="0.25">
      <c r="A65" s="49"/>
      <c r="B65" s="49"/>
      <c r="C65" s="49"/>
      <c r="D65" s="49"/>
      <c r="E65" s="49"/>
      <c r="F65" s="49"/>
      <c r="G65" s="49"/>
      <c r="H65" s="84" t="s">
        <v>892</v>
      </c>
      <c r="I65" s="58">
        <f>SUMIF(PCA!T:T,'Resumo por unidade'!H65,PCA!I:I)+SUMIF('Outras ações discricionárias'!T:T,H65,'Outras ações discricionárias'!I:I)</f>
        <v>2515</v>
      </c>
      <c r="J65" s="58">
        <v>59906.02</v>
      </c>
      <c r="K65" s="59">
        <f t="shared" si="4"/>
        <v>57391.02</v>
      </c>
      <c r="L65" s="49"/>
      <c r="M65" s="49"/>
    </row>
    <row r="66" spans="1:13" x14ac:dyDescent="0.25">
      <c r="A66" s="49"/>
      <c r="B66" s="49"/>
      <c r="C66" s="49"/>
      <c r="D66" s="49"/>
      <c r="E66" s="49"/>
      <c r="F66" s="49"/>
      <c r="G66" s="49"/>
      <c r="H66" s="84" t="s">
        <v>306</v>
      </c>
      <c r="I66" s="58">
        <f>SUMIF(PCA!T:T,'Resumo por unidade'!H66,PCA!I:I)+SUMIF('Outras ações discricionárias'!T:T,H66,'Outras ações discricionárias'!I:I)</f>
        <v>44820</v>
      </c>
      <c r="J66" s="58">
        <v>59906.02</v>
      </c>
      <c r="K66" s="59">
        <f t="shared" si="4"/>
        <v>15086.019999999997</v>
      </c>
      <c r="L66" s="49"/>
      <c r="M66" s="49"/>
    </row>
    <row r="67" spans="1:13" x14ac:dyDescent="0.25">
      <c r="A67" s="49"/>
      <c r="B67" s="49"/>
      <c r="C67" s="49"/>
      <c r="D67" s="49"/>
      <c r="E67" s="49"/>
      <c r="F67" s="49"/>
      <c r="G67" s="49"/>
      <c r="H67" s="84" t="s">
        <v>902</v>
      </c>
      <c r="I67" s="58">
        <f>SUMIF(PCA!T:T,'Resumo por unidade'!H67,PCA!I:I)+SUMIF('Outras ações discricionárias'!T:T,H67,'Outras ações discricionárias'!I:I)</f>
        <v>20000</v>
      </c>
      <c r="J67" s="58">
        <v>59906.02</v>
      </c>
      <c r="K67" s="59">
        <f t="shared" si="4"/>
        <v>39906.019999999997</v>
      </c>
      <c r="L67" s="49"/>
      <c r="M67" s="49"/>
    </row>
    <row r="68" spans="1:13" x14ac:dyDescent="0.25">
      <c r="A68" s="49"/>
      <c r="B68" s="49"/>
      <c r="C68" s="49"/>
      <c r="D68" s="49"/>
      <c r="E68" s="49"/>
      <c r="F68" s="49"/>
      <c r="G68" s="49"/>
      <c r="H68" s="84" t="s">
        <v>225</v>
      </c>
      <c r="I68" s="58">
        <f>SUMIF(PCA!T:T,'Resumo por unidade'!H68,PCA!I:I)+SUMIF('Outras ações discricionárias'!T:T,H68,'Outras ações discricionárias'!I:I)</f>
        <v>43000</v>
      </c>
      <c r="J68" s="58">
        <v>59906.02</v>
      </c>
      <c r="K68" s="59">
        <f t="shared" si="4"/>
        <v>16906.019999999997</v>
      </c>
      <c r="L68" s="49"/>
      <c r="M68" s="49"/>
    </row>
    <row r="69" spans="1:13" x14ac:dyDescent="0.25">
      <c r="A69" s="49"/>
      <c r="B69" s="49"/>
      <c r="C69" s="49"/>
      <c r="D69" s="49"/>
      <c r="E69" s="49"/>
      <c r="F69" s="49"/>
      <c r="G69" s="49"/>
      <c r="H69" s="84" t="s">
        <v>1027</v>
      </c>
      <c r="I69" s="58">
        <f>SUMIF(PCA!T:T,'Resumo por unidade'!H69,PCA!I:I)+SUMIF('Outras ações discricionárias'!T:T,H69,'Outras ações discricionárias'!I:I)</f>
        <v>4000</v>
      </c>
      <c r="J69" s="58">
        <v>59906.02</v>
      </c>
      <c r="K69" s="59">
        <f t="shared" si="4"/>
        <v>55906.02</v>
      </c>
      <c r="L69" s="49"/>
      <c r="M69" s="49"/>
    </row>
    <row r="70" spans="1:13" x14ac:dyDescent="0.25">
      <c r="A70" s="49"/>
      <c r="B70" s="49"/>
      <c r="C70" s="49"/>
      <c r="D70" s="49"/>
      <c r="E70" s="49"/>
      <c r="F70" s="49"/>
      <c r="G70" s="49"/>
      <c r="H70" s="84" t="s">
        <v>711</v>
      </c>
      <c r="I70" s="58">
        <f>SUMIF(PCA!T:T,'Resumo por unidade'!H70,PCA!I:I)+SUMIF('Outras ações discricionárias'!T:T,H70,'Outras ações discricionárias'!I:I)</f>
        <v>3728.5</v>
      </c>
      <c r="J70" s="58">
        <v>59906.02</v>
      </c>
      <c r="K70" s="59">
        <f t="shared" si="4"/>
        <v>56177.52</v>
      </c>
      <c r="L70" s="49"/>
      <c r="M70" s="49"/>
    </row>
    <row r="71" spans="1:13" x14ac:dyDescent="0.25">
      <c r="A71" s="49"/>
      <c r="B71" s="49"/>
      <c r="C71" s="49"/>
      <c r="D71" s="49"/>
      <c r="E71" s="49"/>
      <c r="F71" s="49"/>
      <c r="G71" s="49"/>
      <c r="H71" s="84" t="s">
        <v>884</v>
      </c>
      <c r="I71" s="58">
        <f>SUMIF(PCA!T:T,'Resumo por unidade'!H71,PCA!I:I)+SUMIF('Outras ações discricionárias'!T:T,H71,'Outras ações discricionárias'!I:I)</f>
        <v>490117.4</v>
      </c>
      <c r="J71" s="58">
        <v>59906.02</v>
      </c>
      <c r="K71" s="59">
        <f t="shared" si="4"/>
        <v>-430211.38</v>
      </c>
      <c r="L71" s="49"/>
      <c r="M71" s="49"/>
    </row>
    <row r="72" spans="1:13" x14ac:dyDescent="0.25">
      <c r="A72" s="49"/>
      <c r="B72" s="49"/>
      <c r="C72" s="49"/>
      <c r="D72" s="49"/>
      <c r="E72" s="49"/>
      <c r="F72" s="49"/>
      <c r="G72" s="49"/>
      <c r="H72" s="84" t="s">
        <v>213</v>
      </c>
      <c r="I72" s="58">
        <f>SUMIF(PCA!T:T,'Resumo por unidade'!H72,PCA!I:I)+SUMIF('Outras ações discricionárias'!T:T,H72,'Outras ações discricionárias'!I:I)</f>
        <v>232512.53599999991</v>
      </c>
      <c r="J72" s="58">
        <v>59906.02</v>
      </c>
      <c r="K72" s="59">
        <f t="shared" si="4"/>
        <v>-172606.51599999992</v>
      </c>
      <c r="L72" s="49"/>
      <c r="M72" s="49"/>
    </row>
    <row r="73" spans="1:13" x14ac:dyDescent="0.25">
      <c r="A73" s="49"/>
      <c r="B73" s="49"/>
      <c r="C73" s="49"/>
      <c r="D73" s="49"/>
      <c r="E73" s="49"/>
      <c r="F73" s="49"/>
      <c r="G73" s="49"/>
      <c r="H73" s="84" t="s">
        <v>220</v>
      </c>
      <c r="I73" s="58">
        <f>SUMIF(PCA!T:T,'Resumo por unidade'!H73,PCA!I:I)+SUMIF('Outras ações discricionárias'!T:T,H73,'Outras ações discricionárias'!I:I)</f>
        <v>500</v>
      </c>
      <c r="J73" s="58">
        <v>59906.02</v>
      </c>
      <c r="K73" s="59">
        <f t="shared" si="4"/>
        <v>59406.02</v>
      </c>
      <c r="L73" s="49"/>
      <c r="M73" s="49"/>
    </row>
    <row r="74" spans="1:13" x14ac:dyDescent="0.25">
      <c r="A74" s="49"/>
      <c r="B74" s="49"/>
      <c r="C74" s="49"/>
      <c r="D74" s="49"/>
      <c r="E74" s="49"/>
      <c r="F74" s="49"/>
      <c r="G74" s="49"/>
      <c r="H74" s="94" t="s">
        <v>825</v>
      </c>
      <c r="I74" s="58">
        <f>SUMIF(PCA!T:T,'Resumo por unidade'!H74,PCA!I:I)+SUMIF('Outras ações discricionárias'!T:T,H74,'Outras ações discricionárias'!I:I)</f>
        <v>0</v>
      </c>
      <c r="J74" s="58">
        <v>59906.02</v>
      </c>
      <c r="K74" s="59">
        <f t="shared" si="4"/>
        <v>59906.02</v>
      </c>
      <c r="L74" s="49"/>
      <c r="M74" s="49"/>
    </row>
    <row r="75" spans="1:13" x14ac:dyDescent="0.25">
      <c r="A75" s="49"/>
      <c r="B75" s="49"/>
      <c r="C75" s="49"/>
      <c r="D75" s="49"/>
      <c r="E75" s="49"/>
      <c r="F75" s="49"/>
      <c r="G75" s="49"/>
      <c r="H75" s="84" t="s">
        <v>927</v>
      </c>
      <c r="I75" s="58">
        <f>SUMIF(PCA!T:T,'Resumo por unidade'!H75,PCA!I:I)+SUMIF('Outras ações discricionárias'!T:T,H75,'Outras ações discricionárias'!I:I)</f>
        <v>0</v>
      </c>
      <c r="J75" s="58">
        <v>59906.02</v>
      </c>
      <c r="K75" s="59">
        <f t="shared" si="4"/>
        <v>59906.02</v>
      </c>
      <c r="L75" s="49"/>
      <c r="M75" s="49"/>
    </row>
    <row r="76" spans="1:13" x14ac:dyDescent="0.25">
      <c r="A76" s="49"/>
      <c r="B76" s="49"/>
      <c r="C76" s="49"/>
      <c r="D76" s="49"/>
      <c r="E76" s="49"/>
      <c r="F76" s="49"/>
      <c r="G76" s="49"/>
      <c r="H76" s="84" t="s">
        <v>330</v>
      </c>
      <c r="I76" s="58">
        <f>SUMIF(PCA!T:T,'Resumo por unidade'!H76,PCA!I:I)+SUMIF('Outras ações discricionárias'!T:T,H76,'Outras ações discricionárias'!I:I)</f>
        <v>91796.04</v>
      </c>
      <c r="J76" s="58">
        <v>59906.02</v>
      </c>
      <c r="K76" s="59">
        <f t="shared" si="4"/>
        <v>-31890.019999999997</v>
      </c>
      <c r="L76" s="49"/>
      <c r="M76" s="49"/>
    </row>
    <row r="77" spans="1:13" x14ac:dyDescent="0.25">
      <c r="A77" s="49"/>
      <c r="B77" s="49"/>
      <c r="C77" s="49"/>
      <c r="D77" s="49"/>
      <c r="E77" s="49"/>
      <c r="F77" s="49"/>
      <c r="G77" s="49"/>
      <c r="H77" s="84" t="s">
        <v>572</v>
      </c>
      <c r="I77" s="58">
        <f>SUMIF(PCA!T:T,'Resumo por unidade'!H77,PCA!I:I)+SUMIF('Outras ações discricionárias'!T:T,H77,'Outras ações discricionárias'!I:I)</f>
        <v>0</v>
      </c>
      <c r="J77" s="58">
        <v>59906.02</v>
      </c>
      <c r="K77" s="59">
        <f t="shared" si="4"/>
        <v>59906.02</v>
      </c>
      <c r="L77" s="49"/>
      <c r="M77" s="49"/>
    </row>
    <row r="78" spans="1:13" x14ac:dyDescent="0.25">
      <c r="A78" s="49"/>
      <c r="B78" s="49"/>
      <c r="C78" s="49"/>
      <c r="D78" s="49"/>
      <c r="E78" s="49"/>
      <c r="F78" s="49"/>
      <c r="G78" s="49"/>
      <c r="H78" s="84" t="s">
        <v>300</v>
      </c>
      <c r="I78" s="58">
        <f>SUMIF(PCA!T:T,'Resumo por unidade'!H78,PCA!I:I)+SUMIF('Outras ações discricionárias'!T:T,H78,'Outras ações discricionárias'!I:I)</f>
        <v>358161.29</v>
      </c>
      <c r="J78" s="58">
        <v>59906.02</v>
      </c>
      <c r="K78" s="59">
        <f t="shared" si="4"/>
        <v>-298255.26999999996</v>
      </c>
      <c r="L78" s="49"/>
      <c r="M78" s="49"/>
    </row>
    <row r="79" spans="1:13" x14ac:dyDescent="0.25">
      <c r="A79" s="49"/>
      <c r="B79" s="49"/>
      <c r="C79" s="49"/>
      <c r="D79" s="49"/>
      <c r="E79" s="49"/>
      <c r="F79" s="49"/>
      <c r="G79" s="49"/>
      <c r="H79" s="84" t="s">
        <v>928</v>
      </c>
      <c r="I79" s="58">
        <f>SUMIF(PCA!T:T,'Resumo por unidade'!H79,PCA!I:I)+SUMIF('Outras ações discricionárias'!T:T,H79,'Outras ações discricionárias'!I:I)</f>
        <v>76000</v>
      </c>
      <c r="J79" s="58">
        <v>59906.02</v>
      </c>
      <c r="K79" s="59">
        <f t="shared" si="4"/>
        <v>-16093.980000000003</v>
      </c>
      <c r="L79" s="49"/>
      <c r="M79" s="49"/>
    </row>
    <row r="80" spans="1:13" x14ac:dyDescent="0.25">
      <c r="A80" s="49"/>
      <c r="B80" s="49"/>
      <c r="C80" s="49"/>
      <c r="D80" s="49"/>
      <c r="E80" s="49"/>
      <c r="F80" s="49"/>
      <c r="G80" s="49"/>
      <c r="H80" s="84" t="s">
        <v>141</v>
      </c>
      <c r="I80" s="58">
        <f>SUMIF(PCA!T:T,'Resumo por unidade'!H80,PCA!I:I)+SUMIF('Outras ações discricionárias'!T:T,H80,'Outras ações discricionárias'!I:I)</f>
        <v>308238.5</v>
      </c>
      <c r="J80" s="58">
        <v>59906.02</v>
      </c>
      <c r="K80" s="59">
        <f t="shared" si="4"/>
        <v>-248332.48</v>
      </c>
      <c r="L80" s="49"/>
      <c r="M80" s="49"/>
    </row>
    <row r="81" spans="1:13" x14ac:dyDescent="0.25">
      <c r="A81" s="49"/>
      <c r="B81" s="49"/>
      <c r="C81" s="49"/>
      <c r="D81" s="49"/>
      <c r="E81" s="49"/>
      <c r="F81" s="49"/>
      <c r="G81" s="49"/>
      <c r="H81" s="84" t="s">
        <v>113</v>
      </c>
      <c r="I81" s="58">
        <f>SUMIF(PCA!T:T,'Resumo por unidade'!H81,PCA!I:I)+SUMIF('Outras ações discricionárias'!T:T,H81,'Outras ações discricionárias'!I:I)</f>
        <v>23713.759999999995</v>
      </c>
      <c r="J81" s="58">
        <v>59906.02</v>
      </c>
      <c r="K81" s="59">
        <f t="shared" si="4"/>
        <v>36192.26</v>
      </c>
      <c r="L81" s="49"/>
      <c r="M81" s="49"/>
    </row>
    <row r="82" spans="1:13" x14ac:dyDescent="0.25">
      <c r="A82" s="49"/>
      <c r="B82" s="49"/>
      <c r="C82" s="49"/>
      <c r="D82" s="49"/>
      <c r="E82" s="49"/>
      <c r="F82" s="49"/>
      <c r="G82" s="49"/>
      <c r="H82" s="84" t="s">
        <v>172</v>
      </c>
      <c r="I82" s="58">
        <f>SUMIF(PCA!T:T,'Resumo por unidade'!H82,PCA!I:I)+SUMIF('Outras ações discricionárias'!T:T,H82,'Outras ações discricionárias'!I:I)</f>
        <v>2163346.23</v>
      </c>
      <c r="J82" s="58">
        <v>59906.02</v>
      </c>
      <c r="K82" s="59">
        <f t="shared" si="4"/>
        <v>-2103440.21</v>
      </c>
      <c r="L82" s="49"/>
      <c r="M82" s="49"/>
    </row>
    <row r="83" spans="1:13" x14ac:dyDescent="0.25">
      <c r="A83" s="49"/>
      <c r="B83" s="49"/>
      <c r="C83" s="49"/>
      <c r="D83" s="49"/>
      <c r="E83" s="49"/>
      <c r="F83" s="49"/>
      <c r="G83" s="49"/>
      <c r="H83" s="84" t="s">
        <v>295</v>
      </c>
      <c r="I83" s="58">
        <f>SUMIF(PCA!T:T,'Resumo por unidade'!H83,PCA!I:I)+SUMIF('Outras ações discricionárias'!T:T,H83,'Outras ações discricionárias'!I:I)</f>
        <v>0</v>
      </c>
      <c r="J83" s="58">
        <v>59906.02</v>
      </c>
      <c r="K83" s="59">
        <f t="shared" si="4"/>
        <v>59906.02</v>
      </c>
      <c r="L83" s="49"/>
      <c r="M83" s="49"/>
    </row>
    <row r="84" spans="1:13" x14ac:dyDescent="0.25">
      <c r="A84" s="49"/>
      <c r="B84" s="49"/>
      <c r="C84" s="49"/>
      <c r="D84" s="49"/>
      <c r="E84" s="49"/>
      <c r="F84" s="49"/>
      <c r="G84" s="49"/>
      <c r="H84" s="84" t="s">
        <v>244</v>
      </c>
      <c r="I84" s="58">
        <f>SUMIF(PCA!T:T,'Resumo por unidade'!H84,PCA!I:I)+SUMIF('Outras ações discricionárias'!T:T,H84,'Outras ações discricionárias'!I:I)</f>
        <v>60000</v>
      </c>
      <c r="J84" s="58">
        <v>59906.02</v>
      </c>
      <c r="K84" s="59">
        <f t="shared" si="4"/>
        <v>-93.980000000003201</v>
      </c>
      <c r="L84" s="49"/>
      <c r="M84" s="49"/>
    </row>
    <row r="85" spans="1:13" x14ac:dyDescent="0.25">
      <c r="A85" s="49"/>
      <c r="B85" s="49"/>
      <c r="C85" s="49"/>
      <c r="D85" s="49"/>
      <c r="E85" s="49"/>
      <c r="F85" s="49"/>
      <c r="G85" s="49"/>
      <c r="H85" s="84" t="s">
        <v>81</v>
      </c>
      <c r="I85" s="58">
        <f>SUMIF(PCA!T:T,'Resumo por unidade'!H85,PCA!I:I)+SUMIF('Outras ações discricionárias'!T:T,H85,'Outras ações discricionárias'!I:I)</f>
        <v>4601355.9117000028</v>
      </c>
      <c r="J85" s="58">
        <v>59906.02</v>
      </c>
      <c r="K85" s="59">
        <f t="shared" si="4"/>
        <v>-4541449.8917000033</v>
      </c>
      <c r="L85" s="49"/>
      <c r="M85" s="49"/>
    </row>
    <row r="86" spans="1:13" x14ac:dyDescent="0.25">
      <c r="A86" s="49"/>
      <c r="B86" s="49"/>
      <c r="C86" s="49"/>
      <c r="D86" s="49"/>
      <c r="E86" s="49"/>
      <c r="F86" s="49"/>
      <c r="G86" s="49"/>
      <c r="H86" s="84" t="s">
        <v>322</v>
      </c>
      <c r="I86" s="58">
        <f>SUMIF(PCA!T:T,'Resumo por unidade'!H86,PCA!I:I)+SUMIF('Outras ações discricionárias'!T:T,H86,'Outras ações discricionárias'!I:I)</f>
        <v>1420000</v>
      </c>
      <c r="J86" s="58">
        <v>59906.02</v>
      </c>
      <c r="K86" s="59">
        <f t="shared" si="4"/>
        <v>-1360093.98</v>
      </c>
      <c r="L86" s="49"/>
      <c r="M86" s="49"/>
    </row>
    <row r="87" spans="1:13" x14ac:dyDescent="0.25">
      <c r="A87" s="49"/>
      <c r="B87" s="49"/>
      <c r="C87" s="49"/>
      <c r="D87" s="49"/>
      <c r="E87" s="49"/>
      <c r="F87" s="49"/>
      <c r="G87" s="49"/>
      <c r="H87" s="84" t="s">
        <v>535</v>
      </c>
      <c r="I87" s="58">
        <f>SUMIF(PCA!T:T,'Resumo por unidade'!H87,PCA!I:I)+SUMIF('Outras ações discricionárias'!T:T,H87,'Outras ações discricionárias'!I:I)</f>
        <v>1959986.95</v>
      </c>
      <c r="J87" s="58">
        <v>59906.02</v>
      </c>
      <c r="K87" s="59">
        <f t="shared" si="4"/>
        <v>-1900080.93</v>
      </c>
      <c r="L87" s="49"/>
      <c r="M87" s="49"/>
    </row>
    <row r="88" spans="1:13" x14ac:dyDescent="0.25">
      <c r="A88" s="49"/>
      <c r="B88" s="49"/>
      <c r="C88" s="49"/>
      <c r="D88" s="49"/>
      <c r="E88" s="49"/>
      <c r="F88" s="49"/>
      <c r="G88" s="49"/>
      <c r="H88" s="84" t="s">
        <v>246</v>
      </c>
      <c r="I88" s="58">
        <f>SUMIF(PCA!T:T,'Resumo por unidade'!H88,PCA!I:I)+SUMIF('Outras ações discricionárias'!T:T,H88,'Outras ações discricionárias'!I:I)</f>
        <v>36829.93</v>
      </c>
      <c r="J88" s="58">
        <v>59906.02</v>
      </c>
      <c r="K88" s="59">
        <f t="shared" si="4"/>
        <v>23076.089999999997</v>
      </c>
      <c r="L88" s="49"/>
      <c r="M88" s="49"/>
    </row>
    <row r="89" spans="1:13" x14ac:dyDescent="0.25">
      <c r="A89" s="49"/>
      <c r="B89" s="49"/>
      <c r="C89" s="49"/>
      <c r="D89" s="49"/>
      <c r="E89" s="49"/>
      <c r="F89" s="49"/>
      <c r="G89" s="49"/>
      <c r="H89" s="84" t="s">
        <v>119</v>
      </c>
      <c r="I89" s="58">
        <f>SUMIF(PCA!T:T,'Resumo por unidade'!H89,PCA!I:I)+SUMIF('Outras ações discricionárias'!T:T,H89,'Outras ações discricionárias'!I:I)</f>
        <v>246075.74066666668</v>
      </c>
      <c r="J89" s="58">
        <v>59906.02</v>
      </c>
      <c r="K89" s="59">
        <f t="shared" si="4"/>
        <v>-186169.72066666669</v>
      </c>
      <c r="L89" s="49"/>
      <c r="M89" s="49"/>
    </row>
    <row r="90" spans="1:13" x14ac:dyDescent="0.25">
      <c r="A90" s="49"/>
      <c r="B90" s="49"/>
      <c r="C90" s="49"/>
      <c r="D90" s="49"/>
      <c r="E90" s="49"/>
      <c r="F90" s="49"/>
      <c r="G90" s="49"/>
      <c r="H90" s="84" t="s">
        <v>622</v>
      </c>
      <c r="I90" s="58">
        <f>SUMIF(PCA!T:T,'Resumo por unidade'!H90,PCA!I:I)+SUMIF('Outras ações discricionárias'!T:T,H90,'Outras ações discricionárias'!I:I)</f>
        <v>2178.8200000000002</v>
      </c>
      <c r="J90" s="58">
        <v>59906.02</v>
      </c>
      <c r="K90" s="59">
        <f t="shared" si="4"/>
        <v>57727.199999999997</v>
      </c>
      <c r="L90" s="49"/>
      <c r="M90" s="49"/>
    </row>
    <row r="91" spans="1:13" x14ac:dyDescent="0.25">
      <c r="A91" s="49"/>
      <c r="B91" s="49"/>
      <c r="C91" s="49"/>
      <c r="D91" s="49"/>
      <c r="E91" s="49"/>
      <c r="F91" s="49"/>
      <c r="G91" s="49"/>
      <c r="H91" s="84" t="s">
        <v>63</v>
      </c>
      <c r="I91" s="58">
        <f>SUMIF(PCA!T:T,'Resumo por unidade'!H91,PCA!I:I)+SUMIF('Outras ações discricionárias'!T:T,H91,'Outras ações discricionárias'!I:I)</f>
        <v>1790805.31</v>
      </c>
      <c r="J91" s="58">
        <v>59906.02</v>
      </c>
      <c r="K91" s="59">
        <f t="shared" si="4"/>
        <v>-1730899.29</v>
      </c>
      <c r="L91" s="49"/>
      <c r="M91" s="49"/>
    </row>
    <row r="92" spans="1:13" x14ac:dyDescent="0.25">
      <c r="A92" s="49"/>
      <c r="B92" s="49"/>
      <c r="C92" s="49"/>
      <c r="D92" s="49"/>
      <c r="E92" s="49"/>
      <c r="F92" s="49"/>
      <c r="G92" s="49"/>
      <c r="H92" s="84" t="s">
        <v>600</v>
      </c>
      <c r="I92" s="58">
        <f>SUMIF(PCA!T:T,'Resumo por unidade'!H92,PCA!I:I)+SUMIF('Outras ações discricionárias'!T:T,H92,'Outras ações discricionárias'!I:I)</f>
        <v>44323</v>
      </c>
      <c r="J92" s="58">
        <v>59906.02</v>
      </c>
      <c r="K92" s="59">
        <f t="shared" si="4"/>
        <v>15583.019999999997</v>
      </c>
      <c r="L92" s="49"/>
      <c r="M92" s="49"/>
    </row>
    <row r="93" spans="1:13" x14ac:dyDescent="0.25">
      <c r="A93" s="49"/>
      <c r="B93" s="49"/>
      <c r="C93" s="49"/>
      <c r="D93" s="49"/>
      <c r="E93" s="49"/>
      <c r="F93" s="49"/>
      <c r="G93" s="49"/>
      <c r="H93" s="84" t="s">
        <v>826</v>
      </c>
      <c r="I93" s="58">
        <f>SUMIF(PCA!T:T,'Resumo por unidade'!H93,PCA!I:I)+SUMIF('Outras ações discricionárias'!T:T,H93,'Outras ações discricionárias'!I:I)</f>
        <v>0</v>
      </c>
      <c r="J93" s="58">
        <v>59906.02</v>
      </c>
      <c r="K93" s="59">
        <f t="shared" si="4"/>
        <v>59906.02</v>
      </c>
      <c r="L93" s="49"/>
      <c r="M93" s="49"/>
    </row>
    <row r="94" spans="1:13" x14ac:dyDescent="0.25">
      <c r="A94" s="49"/>
      <c r="B94" s="49"/>
      <c r="C94" s="49"/>
      <c r="D94" s="49"/>
      <c r="E94" s="49"/>
      <c r="F94" s="49"/>
      <c r="G94" s="49"/>
      <c r="H94" s="84" t="s">
        <v>827</v>
      </c>
      <c r="I94" s="58">
        <f>SUMIF(PCA!T:T,'Resumo por unidade'!H94,PCA!I:I)+SUMIF('Outras ações discricionárias'!T:T,H94,'Outras ações discricionárias'!I:I)</f>
        <v>0</v>
      </c>
      <c r="J94" s="58">
        <v>59906.02</v>
      </c>
      <c r="K94" s="59">
        <f t="shared" si="4"/>
        <v>59906.02</v>
      </c>
      <c r="L94" s="49"/>
      <c r="M94" s="49"/>
    </row>
    <row r="95" spans="1:13" x14ac:dyDescent="0.25">
      <c r="A95" s="49"/>
      <c r="B95" s="49"/>
      <c r="C95" s="49"/>
      <c r="D95" s="49"/>
      <c r="E95" s="49"/>
      <c r="F95" s="49"/>
      <c r="G95" s="49"/>
      <c r="H95" s="84" t="s">
        <v>913</v>
      </c>
      <c r="I95" s="58">
        <f>SUMIF(PCA!T:T,'Resumo por unidade'!H95,PCA!I:I)+SUMIF('Outras ações discricionárias'!T:T,H95,'Outras ações discricionárias'!I:I)</f>
        <v>350</v>
      </c>
      <c r="J95" s="58">
        <v>59906.02</v>
      </c>
      <c r="K95" s="59">
        <f t="shared" si="4"/>
        <v>59556.02</v>
      </c>
      <c r="L95" s="49"/>
      <c r="M95" s="49"/>
    </row>
    <row r="96" spans="1:13" x14ac:dyDescent="0.25">
      <c r="A96" s="49"/>
      <c r="B96" s="49"/>
      <c r="C96" s="49"/>
      <c r="D96" s="49"/>
      <c r="E96" s="49"/>
      <c r="F96" s="49"/>
      <c r="G96" s="49"/>
      <c r="H96" s="84" t="s">
        <v>828</v>
      </c>
      <c r="I96" s="58">
        <f>SUMIF(PCA!T:T,'Resumo por unidade'!H96,PCA!I:I)+SUMIF('Outras ações discricionárias'!T:T,H96,'Outras ações discricionárias'!I:I)</f>
        <v>0</v>
      </c>
      <c r="J96" s="58">
        <v>59906.02</v>
      </c>
      <c r="K96" s="59">
        <f t="shared" ref="K96:K159" si="9">J96-I96</f>
        <v>59906.02</v>
      </c>
      <c r="L96" s="49"/>
      <c r="M96" s="49"/>
    </row>
    <row r="97" spans="1:13" x14ac:dyDescent="0.25">
      <c r="A97" s="49"/>
      <c r="B97" s="49"/>
      <c r="C97" s="49"/>
      <c r="D97" s="49"/>
      <c r="E97" s="49"/>
      <c r="F97" s="49"/>
      <c r="G97" s="49"/>
      <c r="H97" s="84" t="s">
        <v>229</v>
      </c>
      <c r="I97" s="58">
        <f>SUMIF(PCA!T:T,'Resumo por unidade'!H97,PCA!I:I)+SUMIF('Outras ações discricionárias'!T:T,H97,'Outras ações discricionárias'!I:I)</f>
        <v>17822.57</v>
      </c>
      <c r="J97" s="58">
        <v>59906.02</v>
      </c>
      <c r="K97" s="59">
        <f t="shared" si="9"/>
        <v>42083.45</v>
      </c>
      <c r="L97" s="49"/>
      <c r="M97" s="49"/>
    </row>
    <row r="98" spans="1:13" x14ac:dyDescent="0.25">
      <c r="A98" s="49"/>
      <c r="B98" s="49"/>
      <c r="C98" s="49"/>
      <c r="D98" s="49"/>
      <c r="E98" s="49"/>
      <c r="F98" s="49"/>
      <c r="G98" s="49"/>
      <c r="H98" s="84" t="s">
        <v>263</v>
      </c>
      <c r="I98" s="58">
        <f>SUMIF(PCA!T:T,'Resumo por unidade'!H98,PCA!I:I)+SUMIF('Outras ações discricionárias'!T:T,H98,'Outras ações discricionárias'!I:I)</f>
        <v>778228.94</v>
      </c>
      <c r="J98" s="58">
        <v>59906.02</v>
      </c>
      <c r="K98" s="59">
        <f t="shared" si="9"/>
        <v>-718322.91999999993</v>
      </c>
      <c r="L98" s="49"/>
      <c r="M98" s="49"/>
    </row>
    <row r="99" spans="1:13" x14ac:dyDescent="0.25">
      <c r="A99" s="49"/>
      <c r="B99" s="49"/>
      <c r="C99" s="49"/>
      <c r="D99" s="49"/>
      <c r="E99" s="49"/>
      <c r="F99" s="49"/>
      <c r="G99" s="49"/>
      <c r="H99" s="84" t="s">
        <v>720</v>
      </c>
      <c r="I99" s="58">
        <f>SUMIF(PCA!T:T,'Resumo por unidade'!H99,PCA!I:I)+SUMIF('Outras ações discricionárias'!T:T,H99,'Outras ações discricionárias'!I:I)</f>
        <v>95030.39</v>
      </c>
      <c r="J99" s="58">
        <v>59906.02</v>
      </c>
      <c r="K99" s="59">
        <f t="shared" si="9"/>
        <v>-35124.370000000003</v>
      </c>
      <c r="L99" s="49"/>
      <c r="M99" s="49"/>
    </row>
    <row r="100" spans="1:13" x14ac:dyDescent="0.25">
      <c r="A100" s="49"/>
      <c r="B100" s="49"/>
      <c r="C100" s="49"/>
      <c r="D100" s="49"/>
      <c r="E100" s="49"/>
      <c r="F100" s="49"/>
      <c r="G100" s="49"/>
      <c r="H100" s="84" t="s">
        <v>829</v>
      </c>
      <c r="I100" s="58">
        <f>SUMIF(PCA!T:T,'Resumo por unidade'!H100,PCA!I:I)+SUMIF('Outras ações discricionárias'!T:T,H100,'Outras ações discricionárias'!I:I)</f>
        <v>0</v>
      </c>
      <c r="J100" s="58">
        <v>59906.02</v>
      </c>
      <c r="K100" s="59">
        <f t="shared" si="9"/>
        <v>59906.02</v>
      </c>
      <c r="L100" s="49"/>
      <c r="M100" s="49"/>
    </row>
    <row r="101" spans="1:13" x14ac:dyDescent="0.25">
      <c r="A101" s="49"/>
      <c r="B101" s="49"/>
      <c r="C101" s="49"/>
      <c r="D101" s="49"/>
      <c r="E101" s="49"/>
      <c r="F101" s="49"/>
      <c r="G101" s="49"/>
      <c r="H101" s="84" t="s">
        <v>911</v>
      </c>
      <c r="I101" s="58">
        <f>SUMIF(PCA!T:T,'Resumo por unidade'!H101,PCA!I:I)+SUMIF('Outras ações discricionárias'!T:T,H101,'Outras ações discricionárias'!I:I)</f>
        <v>185859.20000000001</v>
      </c>
      <c r="J101" s="58">
        <v>59906.02</v>
      </c>
      <c r="K101" s="59">
        <f t="shared" si="9"/>
        <v>-125953.18000000002</v>
      </c>
      <c r="L101" s="49"/>
      <c r="M101" s="49"/>
    </row>
    <row r="102" spans="1:13" x14ac:dyDescent="0.25">
      <c r="A102" s="49"/>
      <c r="B102" s="49"/>
      <c r="C102" s="49"/>
      <c r="D102" s="49"/>
      <c r="E102" s="49"/>
      <c r="F102" s="49"/>
      <c r="G102" s="49"/>
      <c r="H102" s="84" t="s">
        <v>830</v>
      </c>
      <c r="I102" s="58">
        <f>SUMIF(PCA!T:T,'Resumo por unidade'!H102,PCA!I:I)+SUMIF('Outras ações discricionárias'!T:T,H102,'Outras ações discricionárias'!I:I)</f>
        <v>0</v>
      </c>
      <c r="J102" s="58">
        <v>59906.02</v>
      </c>
      <c r="K102" s="59">
        <f t="shared" si="9"/>
        <v>59906.02</v>
      </c>
      <c r="L102" s="49"/>
      <c r="M102" s="49"/>
    </row>
    <row r="103" spans="1:13" x14ac:dyDescent="0.25">
      <c r="A103" s="49"/>
      <c r="B103" s="49"/>
      <c r="C103" s="49"/>
      <c r="D103" s="49"/>
      <c r="E103" s="49"/>
      <c r="F103" s="49"/>
      <c r="G103" s="49"/>
      <c r="H103" s="84" t="s">
        <v>529</v>
      </c>
      <c r="I103" s="58">
        <f>SUMIF(PCA!T:T,'Resumo por unidade'!H103,PCA!I:I)+SUMIF('Outras ações discricionárias'!T:T,H103,'Outras ações discricionárias'!I:I)</f>
        <v>5100</v>
      </c>
      <c r="J103" s="58">
        <v>59906.02</v>
      </c>
      <c r="K103" s="59">
        <f t="shared" si="9"/>
        <v>54806.02</v>
      </c>
      <c r="L103" s="49"/>
      <c r="M103" s="49"/>
    </row>
    <row r="104" spans="1:13" x14ac:dyDescent="0.25">
      <c r="A104" s="49"/>
      <c r="B104" s="49"/>
      <c r="C104" s="49"/>
      <c r="D104" s="49"/>
      <c r="E104" s="49"/>
      <c r="F104" s="49"/>
      <c r="G104" s="49"/>
      <c r="H104" s="84" t="s">
        <v>557</v>
      </c>
      <c r="I104" s="58">
        <f>SUMIF(PCA!T:T,'Resumo por unidade'!H104,PCA!I:I)+SUMIF('Outras ações discricionárias'!T:T,H104,'Outras ações discricionárias'!I:I)</f>
        <v>790540.78</v>
      </c>
      <c r="J104" s="58">
        <v>59906.02</v>
      </c>
      <c r="K104" s="59">
        <f t="shared" si="9"/>
        <v>-730634.76</v>
      </c>
      <c r="L104" s="49"/>
      <c r="M104" s="49"/>
    </row>
    <row r="105" spans="1:13" x14ac:dyDescent="0.25">
      <c r="A105" s="49"/>
      <c r="B105" s="49"/>
      <c r="C105" s="49"/>
      <c r="D105" s="49"/>
      <c r="E105" s="49"/>
      <c r="F105" s="49"/>
      <c r="G105" s="49"/>
      <c r="H105" s="84" t="s">
        <v>160</v>
      </c>
      <c r="I105" s="58">
        <f>SUMIF(PCA!T:T,'Resumo por unidade'!H105,PCA!I:I)+SUMIF('Outras ações discricionárias'!T:T,H105,'Outras ações discricionárias'!I:I)</f>
        <v>2996.7766666666666</v>
      </c>
      <c r="J105" s="58">
        <v>59906.02</v>
      </c>
      <c r="K105" s="59">
        <f t="shared" si="9"/>
        <v>56909.243333333332</v>
      </c>
      <c r="L105" s="49"/>
      <c r="M105" s="49"/>
    </row>
    <row r="106" spans="1:13" x14ac:dyDescent="0.25">
      <c r="A106" s="49"/>
      <c r="B106" s="49"/>
      <c r="C106" s="49"/>
      <c r="D106" s="49"/>
      <c r="E106" s="49"/>
      <c r="F106" s="49"/>
      <c r="G106" s="49"/>
      <c r="H106" s="84" t="s">
        <v>423</v>
      </c>
      <c r="I106" s="58">
        <f>SUMIF(PCA!T:T,'Resumo por unidade'!H106,PCA!I:I)+SUMIF('Outras ações discricionárias'!T:T,H106,'Outras ações discricionárias'!I:I)</f>
        <v>39799.998650000001</v>
      </c>
      <c r="J106" s="58">
        <v>59906.02</v>
      </c>
      <c r="K106" s="59">
        <f t="shared" si="9"/>
        <v>20106.021349999995</v>
      </c>
      <c r="L106" s="49"/>
      <c r="M106" s="49"/>
    </row>
    <row r="107" spans="1:13" x14ac:dyDescent="0.25">
      <c r="A107" s="49"/>
      <c r="B107" s="49"/>
      <c r="C107" s="49"/>
      <c r="D107" s="49"/>
      <c r="E107" s="49"/>
      <c r="F107" s="49"/>
      <c r="G107" s="49"/>
      <c r="H107" s="84" t="s">
        <v>831</v>
      </c>
      <c r="I107" s="58">
        <f>SUMIF(PCA!T:T,'Resumo por unidade'!H107,PCA!I:I)+SUMIF('Outras ações discricionárias'!T:T,H107,'Outras ações discricionárias'!I:I)</f>
        <v>0</v>
      </c>
      <c r="J107" s="58">
        <v>59906.02</v>
      </c>
      <c r="K107" s="59">
        <f t="shared" si="9"/>
        <v>59906.02</v>
      </c>
      <c r="L107" s="49"/>
      <c r="M107" s="49"/>
    </row>
    <row r="108" spans="1:13" x14ac:dyDescent="0.25">
      <c r="A108" s="49"/>
      <c r="B108" s="49"/>
      <c r="C108" s="49"/>
      <c r="D108" s="49"/>
      <c r="E108" s="49"/>
      <c r="F108" s="49"/>
      <c r="G108" s="49"/>
      <c r="H108" s="84" t="s">
        <v>393</v>
      </c>
      <c r="I108" s="58">
        <f>SUMIF(PCA!T:T,'Resumo por unidade'!H108,PCA!I:I)+SUMIF('Outras ações discricionárias'!T:T,H108,'Outras ações discricionárias'!I:I)</f>
        <v>636180</v>
      </c>
      <c r="J108" s="58">
        <v>59906.02</v>
      </c>
      <c r="K108" s="59">
        <f t="shared" si="9"/>
        <v>-576273.98</v>
      </c>
      <c r="L108" s="49"/>
      <c r="M108" s="49"/>
    </row>
    <row r="109" spans="1:13" x14ac:dyDescent="0.25">
      <c r="A109" s="49"/>
      <c r="B109" s="49"/>
      <c r="C109" s="49"/>
      <c r="D109" s="49"/>
      <c r="E109" s="49"/>
      <c r="F109" s="49"/>
      <c r="G109" s="49"/>
      <c r="H109" s="84" t="s">
        <v>715</v>
      </c>
      <c r="I109" s="58">
        <f>SUMIF(PCA!T:T,'Resumo por unidade'!H109,PCA!I:I)+SUMIF('Outras ações discricionárias'!T:T,H109,'Outras ações discricionárias'!I:I)</f>
        <v>2574</v>
      </c>
      <c r="J109" s="58">
        <v>59906.02</v>
      </c>
      <c r="K109" s="59">
        <f t="shared" si="9"/>
        <v>57332.02</v>
      </c>
      <c r="L109" s="49"/>
      <c r="M109" s="49"/>
    </row>
    <row r="110" spans="1:13" x14ac:dyDescent="0.25">
      <c r="A110" s="49"/>
      <c r="B110" s="49"/>
      <c r="C110" s="49"/>
      <c r="D110" s="49"/>
      <c r="E110" s="49"/>
      <c r="F110" s="49"/>
      <c r="G110" s="49"/>
      <c r="H110" s="84" t="s">
        <v>240</v>
      </c>
      <c r="I110" s="58">
        <f>SUMIF(PCA!T:T,'Resumo por unidade'!H110,PCA!I:I)+SUMIF('Outras ações discricionárias'!T:T,H110,'Outras ações discricionárias'!I:I)</f>
        <v>9635</v>
      </c>
      <c r="J110" s="58">
        <v>59906.02</v>
      </c>
      <c r="K110" s="59">
        <f t="shared" si="9"/>
        <v>50271.02</v>
      </c>
      <c r="L110" s="49"/>
      <c r="M110" s="49"/>
    </row>
    <row r="111" spans="1:13" x14ac:dyDescent="0.25">
      <c r="A111" s="49"/>
      <c r="B111" s="49"/>
      <c r="C111" s="49"/>
      <c r="D111" s="49"/>
      <c r="E111" s="49"/>
      <c r="F111" s="49"/>
      <c r="G111" s="49"/>
      <c r="H111" s="84" t="s">
        <v>578</v>
      </c>
      <c r="I111" s="58">
        <f>SUMIF(PCA!T:T,'Resumo por unidade'!H111,PCA!I:I)+SUMIF('Outras ações discricionárias'!T:T,H111,'Outras ações discricionárias'!I:I)</f>
        <v>195819.83</v>
      </c>
      <c r="J111" s="58">
        <v>59906.02</v>
      </c>
      <c r="K111" s="59">
        <f t="shared" si="9"/>
        <v>-135913.81</v>
      </c>
      <c r="L111" s="49"/>
      <c r="M111" s="49"/>
    </row>
    <row r="112" spans="1:13" x14ac:dyDescent="0.25">
      <c r="A112" s="49"/>
      <c r="B112" s="49"/>
      <c r="C112" s="49"/>
      <c r="D112" s="49"/>
      <c r="E112" s="49"/>
      <c r="F112" s="49"/>
      <c r="G112" s="49"/>
      <c r="H112" s="84" t="s">
        <v>939</v>
      </c>
      <c r="I112" s="58">
        <f>SUMIF(PCA!T:T,'Resumo por unidade'!H112,PCA!I:I)+SUMIF('Outras ações discricionárias'!T:T,H112,'Outras ações discricionárias'!I:I)</f>
        <v>93037.68</v>
      </c>
      <c r="J112" s="58">
        <v>59906.02</v>
      </c>
      <c r="K112" s="59">
        <f t="shared" si="9"/>
        <v>-33131.659999999996</v>
      </c>
      <c r="L112" s="49"/>
      <c r="M112" s="49"/>
    </row>
    <row r="113" spans="1:13" x14ac:dyDescent="0.25">
      <c r="A113" s="49"/>
      <c r="B113" s="49"/>
      <c r="C113" s="49"/>
      <c r="D113" s="49"/>
      <c r="E113" s="49"/>
      <c r="F113" s="49"/>
      <c r="G113" s="49"/>
      <c r="H113" s="84" t="s">
        <v>832</v>
      </c>
      <c r="I113" s="58">
        <f>SUMIF(PCA!T:T,'Resumo por unidade'!H113,PCA!I:I)+SUMIF('Outras ações discricionárias'!T:T,H113,'Outras ações discricionárias'!I:I)</f>
        <v>0</v>
      </c>
      <c r="J113" s="58">
        <v>59906.02</v>
      </c>
      <c r="K113" s="59">
        <f t="shared" si="9"/>
        <v>59906.02</v>
      </c>
      <c r="L113" s="49"/>
      <c r="M113" s="49"/>
    </row>
    <row r="114" spans="1:13" x14ac:dyDescent="0.25">
      <c r="A114" s="49"/>
      <c r="B114" s="49"/>
      <c r="C114" s="49"/>
      <c r="D114" s="49"/>
      <c r="E114" s="49"/>
      <c r="F114" s="49"/>
      <c r="G114" s="49"/>
      <c r="H114" s="84" t="s">
        <v>574</v>
      </c>
      <c r="I114" s="58">
        <f>SUMIF(PCA!T:T,'Resumo por unidade'!H114,PCA!I:I)+SUMIF('Outras ações discricionárias'!T:T,H114,'Outras ações discricionárias'!I:I)</f>
        <v>0</v>
      </c>
      <c r="J114" s="58">
        <v>59906.02</v>
      </c>
      <c r="K114" s="59">
        <f t="shared" si="9"/>
        <v>59906.02</v>
      </c>
      <c r="L114" s="49"/>
      <c r="M114" s="49"/>
    </row>
    <row r="115" spans="1:13" x14ac:dyDescent="0.25">
      <c r="A115" s="49"/>
      <c r="B115" s="49"/>
      <c r="C115" s="49"/>
      <c r="D115" s="49"/>
      <c r="E115" s="49"/>
      <c r="F115" s="49"/>
      <c r="G115" s="49"/>
      <c r="H115" s="84" t="s">
        <v>100</v>
      </c>
      <c r="I115" s="58">
        <f>SUMIF(PCA!T:T,'Resumo por unidade'!H115,PCA!I:I)+SUMIF('Outras ações discricionárias'!T:T,H115,'Outras ações discricionárias'!I:I)</f>
        <v>45756.41</v>
      </c>
      <c r="J115" s="58">
        <v>59906.02</v>
      </c>
      <c r="K115" s="59">
        <f t="shared" si="9"/>
        <v>14149.609999999993</v>
      </c>
      <c r="L115" s="49"/>
      <c r="M115" s="49"/>
    </row>
    <row r="116" spans="1:13" x14ac:dyDescent="0.25">
      <c r="A116" s="49"/>
      <c r="B116" s="49"/>
      <c r="C116" s="49"/>
      <c r="D116" s="49"/>
      <c r="E116" s="49"/>
      <c r="F116" s="49"/>
      <c r="G116" s="49"/>
      <c r="H116" s="84" t="s">
        <v>58</v>
      </c>
      <c r="I116" s="58">
        <f>SUMIF(PCA!T:T,'Resumo por unidade'!H116,PCA!I:I)+SUMIF('Outras ações discricionárias'!T:T,H116,'Outras ações discricionárias'!I:I)</f>
        <v>269000</v>
      </c>
      <c r="J116" s="58">
        <v>59906.02</v>
      </c>
      <c r="K116" s="59">
        <f t="shared" si="9"/>
        <v>-209093.98</v>
      </c>
      <c r="L116" s="49"/>
      <c r="M116" s="49"/>
    </row>
    <row r="117" spans="1:13" x14ac:dyDescent="0.25">
      <c r="A117" s="49"/>
      <c r="B117" s="49"/>
      <c r="C117" s="49"/>
      <c r="D117" s="49"/>
      <c r="E117" s="49"/>
      <c r="F117" s="49"/>
      <c r="G117" s="49"/>
      <c r="H117" s="84" t="s">
        <v>597</v>
      </c>
      <c r="I117" s="58">
        <f>SUMIF(PCA!T:T,'Resumo por unidade'!H117,PCA!I:I)+SUMIF('Outras ações discricionárias'!T:T,H117,'Outras ações discricionárias'!I:I)</f>
        <v>85428</v>
      </c>
      <c r="J117" s="58">
        <v>59906.02</v>
      </c>
      <c r="K117" s="59">
        <f t="shared" si="9"/>
        <v>-25521.980000000003</v>
      </c>
      <c r="L117" s="49"/>
      <c r="M117" s="49"/>
    </row>
    <row r="118" spans="1:13" x14ac:dyDescent="0.25">
      <c r="A118" s="49"/>
      <c r="B118" s="49"/>
      <c r="C118" s="49"/>
      <c r="D118" s="49"/>
      <c r="E118" s="49"/>
      <c r="F118" s="49"/>
      <c r="G118" s="49"/>
      <c r="H118" s="84" t="s">
        <v>369</v>
      </c>
      <c r="I118" s="58">
        <f>SUMIF(PCA!T:T,'Resumo por unidade'!H118,PCA!I:I)+SUMIF('Outras ações discricionárias'!T:T,H118,'Outras ações discricionárias'!I:I)</f>
        <v>2989328.1</v>
      </c>
      <c r="J118" s="58">
        <v>59906.02</v>
      </c>
      <c r="K118" s="59">
        <f t="shared" si="9"/>
        <v>-2929422.08</v>
      </c>
      <c r="L118" s="49"/>
      <c r="M118" s="49"/>
    </row>
    <row r="119" spans="1:13" x14ac:dyDescent="0.25">
      <c r="A119" s="49"/>
      <c r="B119" s="49"/>
      <c r="C119" s="49"/>
      <c r="D119" s="49"/>
      <c r="E119" s="49"/>
      <c r="F119" s="49"/>
      <c r="G119" s="49"/>
      <c r="H119" s="84" t="s">
        <v>523</v>
      </c>
      <c r="I119" s="58">
        <f>SUMIF(PCA!T:T,'Resumo por unidade'!H119,PCA!I:I)+SUMIF('Outras ações discricionárias'!T:T,H119,'Outras ações discricionárias'!I:I)</f>
        <v>308765.14</v>
      </c>
      <c r="J119" s="58">
        <v>59906.02</v>
      </c>
      <c r="K119" s="59">
        <f t="shared" si="9"/>
        <v>-248859.12000000002</v>
      </c>
      <c r="L119" s="49"/>
      <c r="M119" s="49"/>
    </row>
    <row r="120" spans="1:13" x14ac:dyDescent="0.25">
      <c r="A120" s="49"/>
      <c r="B120" s="49"/>
      <c r="C120" s="49"/>
      <c r="D120" s="49"/>
      <c r="E120" s="49"/>
      <c r="F120" s="49"/>
      <c r="G120" s="49"/>
      <c r="H120" s="84" t="s">
        <v>147</v>
      </c>
      <c r="I120" s="58">
        <f>SUMIF(PCA!T:T,'Resumo por unidade'!H120,PCA!I:I)+SUMIF('Outras ações discricionárias'!T:T,H120,'Outras ações discricionárias'!I:I)</f>
        <v>2324379.0649999999</v>
      </c>
      <c r="J120" s="58">
        <v>59906.02</v>
      </c>
      <c r="K120" s="59">
        <f t="shared" si="9"/>
        <v>-2264473.0449999999</v>
      </c>
      <c r="L120" s="49"/>
      <c r="M120" s="49"/>
    </row>
    <row r="121" spans="1:13" x14ac:dyDescent="0.25">
      <c r="A121" s="49"/>
      <c r="B121" s="49"/>
      <c r="C121" s="49"/>
      <c r="D121" s="49"/>
      <c r="E121" s="49"/>
      <c r="F121" s="49"/>
      <c r="G121" s="49"/>
      <c r="H121" s="84" t="s">
        <v>273</v>
      </c>
      <c r="I121" s="58">
        <f>SUMIF(PCA!T:T,'Resumo por unidade'!H121,PCA!I:I)+SUMIF('Outras ações discricionárias'!T:T,H121,'Outras ações discricionárias'!I:I)</f>
        <v>6155149.4900000002</v>
      </c>
      <c r="J121" s="58">
        <v>59906.02</v>
      </c>
      <c r="K121" s="59">
        <f t="shared" si="9"/>
        <v>-6095243.4700000007</v>
      </c>
      <c r="L121" s="49"/>
      <c r="M121" s="49"/>
    </row>
    <row r="122" spans="1:13" x14ac:dyDescent="0.25">
      <c r="A122" s="49"/>
      <c r="B122" s="49"/>
      <c r="C122" s="49"/>
      <c r="D122" s="49"/>
      <c r="E122" s="49"/>
      <c r="F122" s="49"/>
      <c r="G122" s="49"/>
      <c r="H122" s="84" t="s">
        <v>452</v>
      </c>
      <c r="I122" s="58">
        <f>SUMIF(PCA!T:T,'Resumo por unidade'!H122,PCA!I:I)+SUMIF('Outras ações discricionárias'!T:T,H122,'Outras ações discricionárias'!I:I)</f>
        <v>15657</v>
      </c>
      <c r="J122" s="58">
        <v>59906.02</v>
      </c>
      <c r="K122" s="59">
        <f t="shared" si="9"/>
        <v>44249.02</v>
      </c>
      <c r="L122" s="49"/>
      <c r="M122" s="49"/>
    </row>
    <row r="123" spans="1:13" x14ac:dyDescent="0.25">
      <c r="A123" s="49"/>
      <c r="B123" s="49"/>
      <c r="C123" s="49"/>
      <c r="D123" s="49"/>
      <c r="E123" s="49"/>
      <c r="F123" s="49"/>
      <c r="G123" s="49"/>
      <c r="H123" s="84" t="s">
        <v>833</v>
      </c>
      <c r="I123" s="58">
        <f>SUMIF(PCA!T:T,'Resumo por unidade'!H123,PCA!I:I)+SUMIF('Outras ações discricionárias'!T:T,H123,'Outras ações discricionárias'!I:I)</f>
        <v>0</v>
      </c>
      <c r="J123" s="58">
        <v>59906.02</v>
      </c>
      <c r="K123" s="59">
        <f t="shared" si="9"/>
        <v>59906.02</v>
      </c>
      <c r="L123" s="49"/>
      <c r="M123" s="49"/>
    </row>
    <row r="124" spans="1:13" x14ac:dyDescent="0.25">
      <c r="A124" s="49"/>
      <c r="B124" s="49"/>
      <c r="C124" s="49"/>
      <c r="D124" s="49"/>
      <c r="E124" s="49"/>
      <c r="F124" s="49"/>
      <c r="G124" s="49"/>
      <c r="H124" s="84" t="s">
        <v>606</v>
      </c>
      <c r="I124" s="58">
        <f>SUMIF(PCA!T:T,'Resumo por unidade'!H124,PCA!I:I)+SUMIF('Outras ações discricionárias'!T:T,H124,'Outras ações discricionárias'!I:I)</f>
        <v>7952.6</v>
      </c>
      <c r="J124" s="58">
        <v>59906.02</v>
      </c>
      <c r="K124" s="59">
        <f t="shared" si="9"/>
        <v>51953.42</v>
      </c>
      <c r="L124" s="49"/>
      <c r="M124" s="49"/>
    </row>
    <row r="125" spans="1:13" x14ac:dyDescent="0.25">
      <c r="A125" s="49"/>
      <c r="B125" s="49"/>
      <c r="C125" s="49"/>
      <c r="D125" s="49"/>
      <c r="E125" s="49"/>
      <c r="F125" s="49"/>
      <c r="G125" s="49"/>
      <c r="H125" s="84" t="s">
        <v>834</v>
      </c>
      <c r="I125" s="58">
        <f>SUMIF(PCA!T:T,'Resumo por unidade'!H125,PCA!I:I)+SUMIF('Outras ações discricionárias'!T:T,H125,'Outras ações discricionárias'!I:I)</f>
        <v>0</v>
      </c>
      <c r="J125" s="58">
        <v>59906.02</v>
      </c>
      <c r="K125" s="59">
        <f t="shared" si="9"/>
        <v>59906.02</v>
      </c>
      <c r="L125" s="49"/>
      <c r="M125" s="49"/>
    </row>
    <row r="126" spans="1:13" x14ac:dyDescent="0.25">
      <c r="A126" s="49"/>
      <c r="B126" s="49"/>
      <c r="C126" s="49"/>
      <c r="D126" s="49"/>
      <c r="E126" s="49"/>
      <c r="F126" s="49"/>
      <c r="G126" s="49"/>
      <c r="H126" s="84" t="s">
        <v>735</v>
      </c>
      <c r="I126" s="58">
        <f>SUMIF(PCA!T:T,'Resumo por unidade'!H126,PCA!I:I)+SUMIF('Outras ações discricionárias'!T:T,H126,'Outras ações discricionárias'!I:I)</f>
        <v>46656.4</v>
      </c>
      <c r="J126" s="58">
        <v>59906.02</v>
      </c>
      <c r="K126" s="59">
        <f t="shared" si="9"/>
        <v>13249.619999999995</v>
      </c>
      <c r="L126" s="49"/>
      <c r="M126" s="49"/>
    </row>
    <row r="127" spans="1:13" x14ac:dyDescent="0.25">
      <c r="A127" s="49"/>
      <c r="B127" s="49"/>
      <c r="C127" s="49"/>
      <c r="D127" s="49"/>
      <c r="E127" s="49"/>
      <c r="F127" s="49"/>
      <c r="G127" s="49"/>
      <c r="H127" s="84" t="s">
        <v>86</v>
      </c>
      <c r="I127" s="58">
        <f>SUMIF(PCA!T:T,'Resumo por unidade'!H127,PCA!I:I)+SUMIF('Outras ações discricionárias'!T:T,H127,'Outras ações discricionárias'!I:I)</f>
        <v>450600.33849999995</v>
      </c>
      <c r="J127" s="58">
        <v>59906.02</v>
      </c>
      <c r="K127" s="59">
        <f t="shared" si="9"/>
        <v>-390694.31849999994</v>
      </c>
      <c r="L127" s="49"/>
      <c r="M127" s="49"/>
    </row>
    <row r="128" spans="1:13" x14ac:dyDescent="0.25">
      <c r="A128" s="49"/>
      <c r="B128" s="49"/>
      <c r="C128" s="49"/>
      <c r="D128" s="49"/>
      <c r="E128" s="49"/>
      <c r="F128" s="49"/>
      <c r="G128" s="49"/>
      <c r="H128" s="84" t="s">
        <v>108</v>
      </c>
      <c r="I128" s="58">
        <f>SUMIF(PCA!T:T,'Resumo por unidade'!H128,PCA!I:I)+SUMIF('Outras ações discricionárias'!T:T,H128,'Outras ações discricionárias'!I:I)</f>
        <v>35000</v>
      </c>
      <c r="J128" s="58">
        <v>59906.02</v>
      </c>
      <c r="K128" s="59">
        <f t="shared" si="9"/>
        <v>24906.019999999997</v>
      </c>
      <c r="L128" s="49"/>
      <c r="M128" s="49"/>
    </row>
    <row r="129" spans="1:13" x14ac:dyDescent="0.25">
      <c r="A129" s="49"/>
      <c r="B129" s="49"/>
      <c r="C129" s="49"/>
      <c r="D129" s="49"/>
      <c r="E129" s="49"/>
      <c r="F129" s="49"/>
      <c r="G129" s="49"/>
      <c r="H129" s="84" t="s">
        <v>91</v>
      </c>
      <c r="I129" s="58">
        <f>SUMIF(PCA!T:T,'Resumo por unidade'!H129,PCA!I:I)+SUMIF('Outras ações discricionárias'!T:T,H129,'Outras ações discricionárias'!I:I)</f>
        <v>339300.07</v>
      </c>
      <c r="J129" s="58">
        <v>59906.02</v>
      </c>
      <c r="K129" s="59">
        <f t="shared" si="9"/>
        <v>-279394.05</v>
      </c>
      <c r="L129" s="49"/>
      <c r="M129" s="49"/>
    </row>
    <row r="130" spans="1:13" x14ac:dyDescent="0.25">
      <c r="A130" s="49"/>
      <c r="B130" s="49"/>
      <c r="C130" s="49"/>
      <c r="D130" s="49"/>
      <c r="E130" s="49"/>
      <c r="F130" s="49"/>
      <c r="G130" s="49"/>
      <c r="H130" s="84" t="s">
        <v>268</v>
      </c>
      <c r="I130" s="58">
        <f>SUMIF(PCA!T:T,'Resumo por unidade'!H130,PCA!I:I)+SUMIF('Outras ações discricionárias'!T:T,H130,'Outras ações discricionárias'!I:I)</f>
        <v>1692096.2362000002</v>
      </c>
      <c r="J130" s="58">
        <v>59906.02</v>
      </c>
      <c r="K130" s="59">
        <f t="shared" si="9"/>
        <v>-1632190.2162000001</v>
      </c>
      <c r="L130" s="49"/>
      <c r="M130" s="49"/>
    </row>
    <row r="131" spans="1:13" x14ac:dyDescent="0.25">
      <c r="A131" s="49"/>
      <c r="B131" s="49"/>
      <c r="C131" s="49"/>
      <c r="D131" s="49"/>
      <c r="E131" s="49"/>
      <c r="F131" s="49"/>
      <c r="G131" s="49"/>
      <c r="H131" s="84" t="s">
        <v>282</v>
      </c>
      <c r="I131" s="58">
        <f>SUMIF(PCA!T:T,'Resumo por unidade'!H131,PCA!I:I)+SUMIF('Outras ações discricionárias'!T:T,H131,'Outras ações discricionárias'!I:I)</f>
        <v>6101289</v>
      </c>
      <c r="J131" s="58">
        <v>59906.02</v>
      </c>
      <c r="K131" s="59">
        <f t="shared" si="9"/>
        <v>-6041382.9800000004</v>
      </c>
      <c r="L131" s="49"/>
      <c r="M131" s="49"/>
    </row>
    <row r="132" spans="1:13" x14ac:dyDescent="0.25">
      <c r="A132" s="49"/>
      <c r="B132" s="49"/>
      <c r="C132" s="49"/>
      <c r="D132" s="49"/>
      <c r="E132" s="49"/>
      <c r="F132" s="49"/>
      <c r="G132" s="49"/>
      <c r="H132" s="84" t="s">
        <v>626</v>
      </c>
      <c r="I132" s="58">
        <f>SUMIF(PCA!T:T,'Resumo por unidade'!H132,PCA!I:I)+SUMIF('Outras ações discricionárias'!T:T,H132,'Outras ações discricionárias'!I:I)</f>
        <v>10286.200000000001</v>
      </c>
      <c r="J132" s="58">
        <v>59906.02</v>
      </c>
      <c r="K132" s="59">
        <f t="shared" si="9"/>
        <v>49619.819999999992</v>
      </c>
      <c r="L132" s="49"/>
      <c r="M132" s="49"/>
    </row>
    <row r="133" spans="1:13" x14ac:dyDescent="0.25">
      <c r="A133" s="49"/>
      <c r="B133" s="49"/>
      <c r="C133" s="49"/>
      <c r="D133" s="49"/>
      <c r="E133" s="49"/>
      <c r="F133" s="49"/>
      <c r="G133" s="49"/>
      <c r="H133" s="84" t="s">
        <v>835</v>
      </c>
      <c r="I133" s="58">
        <f>SUMIF(PCA!T:T,'Resumo por unidade'!H133,PCA!I:I)+SUMIF('Outras ações discricionárias'!T:T,H133,'Outras ações discricionárias'!I:I)</f>
        <v>0</v>
      </c>
      <c r="J133" s="58">
        <v>59906.02</v>
      </c>
      <c r="K133" s="59">
        <f t="shared" si="9"/>
        <v>59906.02</v>
      </c>
      <c r="L133" s="49"/>
      <c r="M133" s="49"/>
    </row>
    <row r="134" spans="1:13" x14ac:dyDescent="0.25">
      <c r="A134" s="49"/>
      <c r="B134" s="49"/>
      <c r="C134" s="49"/>
      <c r="D134" s="49"/>
      <c r="E134" s="49"/>
      <c r="F134" s="49"/>
      <c r="G134" s="49"/>
      <c r="H134" s="84" t="s">
        <v>457</v>
      </c>
      <c r="I134" s="58">
        <f>SUMIF(PCA!T:T,'Resumo por unidade'!H134,PCA!I:I)+SUMIF('Outras ações discricionárias'!T:T,H134,'Outras ações discricionárias'!I:I)</f>
        <v>56066.258549999999</v>
      </c>
      <c r="J134" s="58">
        <v>59906.02</v>
      </c>
      <c r="K134" s="59">
        <f t="shared" si="9"/>
        <v>3839.7614499999981</v>
      </c>
      <c r="L134" s="49"/>
      <c r="M134" s="49"/>
    </row>
    <row r="135" spans="1:13" x14ac:dyDescent="0.25">
      <c r="A135" s="49"/>
      <c r="B135" s="49"/>
      <c r="C135" s="49"/>
      <c r="D135" s="49"/>
      <c r="E135" s="49"/>
      <c r="F135" s="49"/>
      <c r="G135" s="49"/>
      <c r="H135" s="84" t="s">
        <v>399</v>
      </c>
      <c r="I135" s="58">
        <f>SUMIF(PCA!T:T,'Resumo por unidade'!H135,PCA!I:I)+SUMIF('Outras ações discricionárias'!T:T,H135,'Outras ações discricionárias'!I:I)</f>
        <v>300000</v>
      </c>
      <c r="J135" s="58">
        <v>59906.02</v>
      </c>
      <c r="K135" s="59">
        <f t="shared" si="9"/>
        <v>-240093.98</v>
      </c>
      <c r="L135" s="49"/>
      <c r="M135" s="49"/>
    </row>
    <row r="136" spans="1:13" x14ac:dyDescent="0.25">
      <c r="A136" s="49"/>
      <c r="B136" s="49"/>
      <c r="C136" s="49"/>
      <c r="D136" s="49"/>
      <c r="E136" s="49"/>
      <c r="F136" s="49"/>
      <c r="G136" s="49"/>
      <c r="H136" s="84" t="s">
        <v>639</v>
      </c>
      <c r="I136" s="58">
        <f>SUMIF(PCA!T:T,'Resumo por unidade'!H136,PCA!I:I)+SUMIF('Outras ações discricionárias'!T:T,H136,'Outras ações discricionárias'!I:I)</f>
        <v>111680</v>
      </c>
      <c r="J136" s="58">
        <v>59906.02</v>
      </c>
      <c r="K136" s="59">
        <f t="shared" si="9"/>
        <v>-51773.98</v>
      </c>
      <c r="L136" s="49"/>
      <c r="M136" s="49"/>
    </row>
    <row r="137" spans="1:13" x14ac:dyDescent="0.25">
      <c r="A137" s="49"/>
      <c r="B137" s="49"/>
      <c r="C137" s="49"/>
      <c r="D137" s="49"/>
      <c r="E137" s="49"/>
      <c r="F137" s="49"/>
      <c r="G137" s="49"/>
      <c r="H137" s="84" t="s">
        <v>420</v>
      </c>
      <c r="I137" s="58">
        <f>SUMIF(PCA!T:T,'Resumo por unidade'!H137,PCA!I:I)+SUMIF('Outras ações discricionárias'!T:T,H137,'Outras ações discricionárias'!I:I)</f>
        <v>7316095.7599999998</v>
      </c>
      <c r="J137" s="58">
        <v>59906.02</v>
      </c>
      <c r="K137" s="59">
        <f t="shared" si="9"/>
        <v>-7256189.7400000002</v>
      </c>
      <c r="L137" s="49"/>
      <c r="M137" s="49"/>
    </row>
    <row r="138" spans="1:13" x14ac:dyDescent="0.25">
      <c r="A138" s="49"/>
      <c r="B138" s="49"/>
      <c r="C138" s="49"/>
      <c r="D138" s="49"/>
      <c r="E138" s="49"/>
      <c r="F138" s="49"/>
      <c r="G138" s="49"/>
      <c r="H138" s="84" t="s">
        <v>467</v>
      </c>
      <c r="I138" s="58">
        <f>SUMIF(PCA!T:T,'Resumo por unidade'!H138,PCA!I:I)+SUMIF('Outras ações discricionárias'!T:T,H138,'Outras ações discricionárias'!I:I)</f>
        <v>100000</v>
      </c>
      <c r="J138" s="58">
        <v>59906.02</v>
      </c>
      <c r="K138" s="59">
        <f t="shared" si="9"/>
        <v>-40093.980000000003</v>
      </c>
      <c r="L138" s="49"/>
      <c r="M138" s="49"/>
    </row>
    <row r="139" spans="1:13" x14ac:dyDescent="0.25">
      <c r="A139" s="49"/>
      <c r="B139" s="49"/>
      <c r="C139" s="49"/>
      <c r="D139" s="49"/>
      <c r="E139" s="49"/>
      <c r="F139" s="49"/>
      <c r="G139" s="49"/>
      <c r="H139" s="84" t="s">
        <v>358</v>
      </c>
      <c r="I139" s="58">
        <f>SUMIF(PCA!T:T,'Resumo por unidade'!H139,PCA!I:I)+SUMIF('Outras ações discricionárias'!T:T,H139,'Outras ações discricionárias'!I:I)</f>
        <v>6193672.4881999996</v>
      </c>
      <c r="J139" s="58">
        <v>59906.02</v>
      </c>
      <c r="K139" s="59">
        <f t="shared" si="9"/>
        <v>-6133766.4682</v>
      </c>
      <c r="L139" s="49"/>
      <c r="M139" s="49"/>
    </row>
    <row r="140" spans="1:13" x14ac:dyDescent="0.25">
      <c r="A140" s="49"/>
      <c r="B140" s="49"/>
      <c r="C140" s="49"/>
      <c r="D140" s="49"/>
      <c r="E140" s="49"/>
      <c r="F140" s="49"/>
      <c r="G140" s="49"/>
      <c r="H140" s="84" t="s">
        <v>432</v>
      </c>
      <c r="I140" s="58">
        <f>SUMIF(PCA!T:T,'Resumo por unidade'!H140,PCA!I:I)+SUMIF('Outras ações discricionárias'!T:T,H140,'Outras ações discricionárias'!I:I)</f>
        <v>181742.79759999999</v>
      </c>
      <c r="J140" s="58">
        <v>59906.02</v>
      </c>
      <c r="K140" s="59">
        <f t="shared" si="9"/>
        <v>-121836.7776</v>
      </c>
      <c r="L140" s="49"/>
      <c r="M140" s="49"/>
    </row>
    <row r="141" spans="1:13" x14ac:dyDescent="0.25">
      <c r="A141" s="49"/>
      <c r="B141" s="49"/>
      <c r="C141" s="49"/>
      <c r="D141" s="49"/>
      <c r="E141" s="49"/>
      <c r="F141" s="49"/>
      <c r="G141" s="49"/>
      <c r="H141" s="84" t="s">
        <v>463</v>
      </c>
      <c r="I141" s="58">
        <f>SUMIF(PCA!T:T,'Resumo por unidade'!H141,PCA!I:I)+SUMIF('Outras ações discricionárias'!T:T,H141,'Outras ações discricionárias'!I:I)</f>
        <v>0</v>
      </c>
      <c r="J141" s="58">
        <v>59906.02</v>
      </c>
      <c r="K141" s="59">
        <f t="shared" si="9"/>
        <v>59906.02</v>
      </c>
      <c r="L141" s="49"/>
      <c r="M141" s="49"/>
    </row>
    <row r="142" spans="1:13" x14ac:dyDescent="0.25">
      <c r="A142" s="49"/>
      <c r="B142" s="49"/>
      <c r="C142" s="49"/>
      <c r="D142" s="49"/>
      <c r="E142" s="49"/>
      <c r="F142" s="49"/>
      <c r="G142" s="49"/>
      <c r="H142" s="84" t="s">
        <v>375</v>
      </c>
      <c r="I142" s="58">
        <f>SUMIF(PCA!T:T,'Resumo por unidade'!H142,PCA!I:I)+SUMIF('Outras ações discricionárias'!T:T,H142,'Outras ações discricionárias'!I:I)</f>
        <v>2139585</v>
      </c>
      <c r="J142" s="58">
        <v>59906.02</v>
      </c>
      <c r="K142" s="59">
        <f t="shared" si="9"/>
        <v>-2079678.98</v>
      </c>
      <c r="L142" s="49"/>
      <c r="M142" s="49"/>
    </row>
    <row r="143" spans="1:13" x14ac:dyDescent="0.25">
      <c r="A143" s="49"/>
      <c r="B143" s="49"/>
      <c r="C143" s="49"/>
      <c r="D143" s="49"/>
      <c r="E143" s="49"/>
      <c r="F143" s="49"/>
      <c r="G143" s="49"/>
      <c r="H143" s="84" t="s">
        <v>351</v>
      </c>
      <c r="I143" s="58">
        <f>SUMIF(PCA!T:T,'Resumo por unidade'!H143,PCA!I:I)+SUMIF('Outras ações discricionárias'!T:T,H143,'Outras ações discricionárias'!I:I)</f>
        <v>22316841.030000001</v>
      </c>
      <c r="J143" s="58">
        <v>59906.02</v>
      </c>
      <c r="K143" s="59">
        <f t="shared" si="9"/>
        <v>-22256935.010000002</v>
      </c>
      <c r="L143" s="49"/>
      <c r="M143" s="49"/>
    </row>
    <row r="144" spans="1:13" x14ac:dyDescent="0.25">
      <c r="A144" s="49"/>
      <c r="B144" s="49"/>
      <c r="C144" s="49"/>
      <c r="D144" s="49"/>
      <c r="E144" s="49"/>
      <c r="F144" s="49"/>
      <c r="G144" s="49"/>
      <c r="H144" s="84" t="s">
        <v>405</v>
      </c>
      <c r="I144" s="58">
        <f>SUMIF(PCA!T:T,'Resumo por unidade'!H144,PCA!I:I)+SUMIF('Outras ações discricionárias'!T:T,H144,'Outras ações discricionárias'!I:I)</f>
        <v>369000</v>
      </c>
      <c r="J144" s="58">
        <v>59906.02</v>
      </c>
      <c r="K144" s="59">
        <f t="shared" si="9"/>
        <v>-309093.98</v>
      </c>
      <c r="L144" s="49"/>
      <c r="M144" s="49"/>
    </row>
    <row r="145" spans="1:13" x14ac:dyDescent="0.25">
      <c r="A145" s="49"/>
      <c r="B145" s="49"/>
      <c r="C145" s="49"/>
      <c r="D145" s="49"/>
      <c r="E145" s="49"/>
      <c r="F145" s="49"/>
      <c r="G145" s="49"/>
      <c r="H145" s="84" t="s">
        <v>944</v>
      </c>
      <c r="I145" s="58">
        <f>SUMIF(PCA!T:T,'Resumo por unidade'!H145,PCA!I:I)+SUMIF('Outras ações discricionárias'!T:T,H145,'Outras ações discricionárias'!I:I)</f>
        <v>8473.5</v>
      </c>
      <c r="J145" s="58">
        <v>59906.02</v>
      </c>
      <c r="K145" s="59">
        <f t="shared" si="9"/>
        <v>51432.52</v>
      </c>
      <c r="L145" s="49"/>
      <c r="M145" s="49"/>
    </row>
    <row r="146" spans="1:13" x14ac:dyDescent="0.25">
      <c r="A146" s="49"/>
      <c r="B146" s="49"/>
      <c r="C146" s="49"/>
      <c r="D146" s="49"/>
      <c r="E146" s="49"/>
      <c r="F146" s="49"/>
      <c r="G146" s="49"/>
      <c r="H146" s="84" t="s">
        <v>512</v>
      </c>
      <c r="I146" s="58">
        <f>SUMIF(PCA!T:T,'Resumo por unidade'!H146,PCA!I:I)+SUMIF('Outras ações discricionárias'!T:T,H146,'Outras ações discricionárias'!I:I)</f>
        <v>24179</v>
      </c>
      <c r="J146" s="58">
        <v>59906.02</v>
      </c>
      <c r="K146" s="59">
        <f t="shared" si="9"/>
        <v>35727.019999999997</v>
      </c>
      <c r="L146" s="49"/>
      <c r="M146" s="49"/>
    </row>
    <row r="147" spans="1:13" x14ac:dyDescent="0.25">
      <c r="A147" s="49"/>
      <c r="B147" s="49"/>
      <c r="C147" s="49"/>
      <c r="D147" s="49"/>
      <c r="E147" s="49"/>
      <c r="F147" s="49"/>
      <c r="G147" s="49"/>
      <c r="H147" s="84" t="s">
        <v>363</v>
      </c>
      <c r="I147" s="58">
        <f>SUMIF(PCA!T:T,'Resumo por unidade'!H147,PCA!I:I)+SUMIF('Outras ações discricionárias'!T:T,H147,'Outras ações discricionárias'!I:I)</f>
        <v>4712166.8142583296</v>
      </c>
      <c r="J147" s="58">
        <v>59906.02</v>
      </c>
      <c r="K147" s="59">
        <f t="shared" si="9"/>
        <v>-4652260.79425833</v>
      </c>
      <c r="L147" s="49"/>
      <c r="M147" s="49"/>
    </row>
    <row r="148" spans="1:13" x14ac:dyDescent="0.25">
      <c r="A148" s="49"/>
      <c r="B148" s="49"/>
      <c r="C148" s="49"/>
      <c r="D148" s="49"/>
      <c r="E148" s="49"/>
      <c r="F148" s="49"/>
      <c r="G148" s="49"/>
      <c r="H148" s="84" t="s">
        <v>513</v>
      </c>
      <c r="I148" s="58">
        <f>SUMIF(PCA!T:T,'Resumo por unidade'!H148,PCA!I:I)+SUMIF('Outras ações discricionárias'!T:T,H148,'Outras ações discricionárias'!I:I)</f>
        <v>0</v>
      </c>
      <c r="J148" s="58">
        <v>59906.02</v>
      </c>
      <c r="K148" s="59">
        <f t="shared" si="9"/>
        <v>59906.02</v>
      </c>
      <c r="L148" s="49"/>
      <c r="M148" s="49"/>
    </row>
    <row r="149" spans="1:13" x14ac:dyDescent="0.25">
      <c r="A149" s="49"/>
      <c r="B149" s="49"/>
      <c r="C149" s="49"/>
      <c r="D149" s="49"/>
      <c r="E149" s="49"/>
      <c r="F149" s="49"/>
      <c r="G149" s="49"/>
      <c r="H149" s="84" t="s">
        <v>487</v>
      </c>
      <c r="I149" s="58">
        <f>SUMIF(PCA!T:T,'Resumo por unidade'!H149,PCA!I:I)+SUMIF('Outras ações discricionárias'!T:T,H149,'Outras ações discricionárias'!I:I)</f>
        <v>2775154.24</v>
      </c>
      <c r="J149" s="58">
        <v>59906.02</v>
      </c>
      <c r="K149" s="59">
        <f t="shared" si="9"/>
        <v>-2715248.22</v>
      </c>
      <c r="L149" s="49"/>
      <c r="M149" s="49"/>
    </row>
    <row r="150" spans="1:13" x14ac:dyDescent="0.25">
      <c r="A150" s="49"/>
      <c r="B150" s="49"/>
      <c r="C150" s="49"/>
      <c r="D150" s="49"/>
      <c r="E150" s="49"/>
      <c r="F150" s="49"/>
      <c r="G150" s="49"/>
      <c r="H150" s="84" t="s">
        <v>462</v>
      </c>
      <c r="I150" s="58">
        <f>SUMIF(PCA!T:T,'Resumo por unidade'!H150,PCA!I:I)+SUMIF('Outras ações discricionárias'!T:T,H150,'Outras ações discricionárias'!I:I)</f>
        <v>22266.86</v>
      </c>
      <c r="J150" s="58">
        <v>59906.02</v>
      </c>
      <c r="K150" s="59">
        <f t="shared" si="9"/>
        <v>37639.159999999996</v>
      </c>
      <c r="L150" s="49"/>
      <c r="M150" s="49"/>
    </row>
    <row r="151" spans="1:13" x14ac:dyDescent="0.25">
      <c r="A151" s="49"/>
      <c r="B151" s="49"/>
      <c r="C151" s="49"/>
      <c r="D151" s="49"/>
      <c r="E151" s="49"/>
      <c r="F151" s="49"/>
      <c r="G151" s="49"/>
      <c r="H151" s="84" t="s">
        <v>441</v>
      </c>
      <c r="I151" s="58">
        <f>SUMIF(PCA!T:T,'Resumo por unidade'!H151,PCA!I:I)+SUMIF('Outras ações discricionárias'!T:T,H151,'Outras ações discricionárias'!I:I)</f>
        <v>128955.51999999999</v>
      </c>
      <c r="J151" s="58">
        <v>59906.02</v>
      </c>
      <c r="K151" s="59">
        <f t="shared" si="9"/>
        <v>-69049.5</v>
      </c>
      <c r="L151" s="49"/>
      <c r="M151" s="49"/>
    </row>
    <row r="152" spans="1:13" x14ac:dyDescent="0.25">
      <c r="A152" s="49"/>
      <c r="B152" s="49"/>
      <c r="C152" s="49"/>
      <c r="D152" s="49"/>
      <c r="E152" s="49"/>
      <c r="F152" s="49"/>
      <c r="G152" s="49"/>
      <c r="H152" s="84" t="s">
        <v>745</v>
      </c>
      <c r="I152" s="58">
        <f>SUMIF(PCA!T:T,'Resumo por unidade'!H152,PCA!I:I)+SUMIF('Outras ações discricionárias'!T:T,H152,'Outras ações discricionárias'!I:I)</f>
        <v>53295</v>
      </c>
      <c r="J152" s="58">
        <v>59906.02</v>
      </c>
      <c r="K152" s="59">
        <f t="shared" si="9"/>
        <v>6611.0199999999968</v>
      </c>
      <c r="L152" s="49"/>
      <c r="M152" s="49"/>
    </row>
    <row r="153" spans="1:13" x14ac:dyDescent="0.25">
      <c r="A153" s="49"/>
      <c r="B153" s="49"/>
      <c r="C153" s="49"/>
      <c r="D153" s="49"/>
      <c r="E153" s="49"/>
      <c r="F153" s="49"/>
      <c r="G153" s="49"/>
      <c r="H153" s="84" t="s">
        <v>384</v>
      </c>
      <c r="I153" s="58">
        <f>SUMIF(PCA!T:T,'Resumo por unidade'!H153,PCA!I:I)+SUMIF('Outras ações discricionárias'!T:T,H153,'Outras ações discricionárias'!I:I)</f>
        <v>4416894.6901500002</v>
      </c>
      <c r="J153" s="58">
        <v>59906.02</v>
      </c>
      <c r="K153" s="59">
        <f t="shared" si="9"/>
        <v>-4356988.6701500006</v>
      </c>
      <c r="L153" s="49"/>
      <c r="M153" s="49"/>
    </row>
    <row r="154" spans="1:13" x14ac:dyDescent="0.25">
      <c r="A154" s="49"/>
      <c r="B154" s="49"/>
      <c r="C154" s="49"/>
      <c r="D154" s="49"/>
      <c r="E154" s="49"/>
      <c r="F154" s="49"/>
      <c r="G154" s="49"/>
      <c r="H154" s="84" t="s">
        <v>198</v>
      </c>
      <c r="I154" s="58">
        <f>SUMIF(PCA!T:T,'Resumo por unidade'!H154,PCA!I:I)+SUMIF('Outras ações discricionárias'!T:T,H154,'Outras ações discricionárias'!I:I)</f>
        <v>52456.68</v>
      </c>
      <c r="J154" s="58">
        <v>59906.02</v>
      </c>
      <c r="K154" s="59">
        <f t="shared" si="9"/>
        <v>7449.3399999999965</v>
      </c>
      <c r="L154" s="49"/>
      <c r="M154" s="49"/>
    </row>
    <row r="155" spans="1:13" x14ac:dyDescent="0.25">
      <c r="A155" s="49"/>
      <c r="B155" s="49"/>
      <c r="C155" s="49"/>
      <c r="D155" s="49"/>
      <c r="E155" s="49"/>
      <c r="F155" s="49"/>
      <c r="G155" s="49"/>
      <c r="H155" s="84" t="s">
        <v>69</v>
      </c>
      <c r="I155" s="58">
        <f>SUMIF(PCA!T:T,'Resumo por unidade'!H155,PCA!I:I)+SUMIF('Outras ações discricionárias'!T:T,H155,'Outras ações discricionárias'!I:I)</f>
        <v>42120.020799999998</v>
      </c>
      <c r="J155" s="58">
        <v>59906.02</v>
      </c>
      <c r="K155" s="59">
        <f t="shared" si="9"/>
        <v>17785.999199999998</v>
      </c>
      <c r="L155" s="49"/>
      <c r="M155" s="49"/>
    </row>
    <row r="156" spans="1:13" x14ac:dyDescent="0.25">
      <c r="A156" s="49"/>
      <c r="B156" s="49"/>
      <c r="C156" s="49"/>
      <c r="D156" s="49"/>
      <c r="E156" s="49"/>
      <c r="F156" s="49"/>
      <c r="G156" s="49"/>
      <c r="H156" s="84" t="s">
        <v>506</v>
      </c>
      <c r="I156" s="58">
        <f>SUMIF(PCA!T:T,'Resumo por unidade'!H156,PCA!I:I)+SUMIF('Outras ações discricionárias'!T:T,H156,'Outras ações discricionárias'!I:I)</f>
        <v>5601103</v>
      </c>
      <c r="J156" s="58">
        <v>59906.02</v>
      </c>
      <c r="K156" s="59">
        <f t="shared" si="9"/>
        <v>-5541196.9800000004</v>
      </c>
      <c r="L156" s="49"/>
      <c r="M156" s="49"/>
    </row>
    <row r="157" spans="1:13" x14ac:dyDescent="0.25">
      <c r="A157" s="49"/>
      <c r="B157" s="49"/>
      <c r="C157" s="49"/>
      <c r="D157" s="49"/>
      <c r="E157" s="49"/>
      <c r="F157" s="49"/>
      <c r="G157" s="49"/>
      <c r="H157" s="84" t="s">
        <v>990</v>
      </c>
      <c r="I157" s="58">
        <f>SUMIF(PCA!T:T,'Resumo por unidade'!H157,PCA!I:I)+SUMIF('Outras ações discricionárias'!T:T,H157,'Outras ações discricionárias'!I:I)</f>
        <v>9339.6</v>
      </c>
      <c r="J157" s="58">
        <v>59906.02</v>
      </c>
      <c r="K157" s="59">
        <f t="shared" si="9"/>
        <v>50566.42</v>
      </c>
      <c r="L157" s="49"/>
      <c r="M157" s="49"/>
    </row>
    <row r="158" spans="1:13" x14ac:dyDescent="0.25">
      <c r="A158" s="49"/>
      <c r="B158" s="49"/>
      <c r="C158" s="49"/>
      <c r="D158" s="49"/>
      <c r="E158" s="49"/>
      <c r="F158" s="49"/>
      <c r="G158" s="49"/>
      <c r="H158" s="84" t="s">
        <v>618</v>
      </c>
      <c r="I158" s="58">
        <f>SUMIF(PCA!T:T,'Resumo por unidade'!H158,PCA!I:I)+SUMIF('Outras ações discricionárias'!T:T,H158,'Outras ações discricionárias'!I:I)</f>
        <v>11006.37</v>
      </c>
      <c r="J158" s="58">
        <v>59906.02</v>
      </c>
      <c r="K158" s="59">
        <f t="shared" si="9"/>
        <v>48899.649999999994</v>
      </c>
      <c r="L158" s="49"/>
      <c r="M158" s="49"/>
    </row>
    <row r="159" spans="1:13" x14ac:dyDescent="0.25">
      <c r="A159" s="49"/>
      <c r="B159" s="49"/>
      <c r="C159" s="49"/>
      <c r="D159" s="49"/>
      <c r="E159" s="49"/>
      <c r="F159" s="49"/>
      <c r="G159" s="49"/>
      <c r="H159" s="84" t="s">
        <v>345</v>
      </c>
      <c r="I159" s="58">
        <f>SUMIF(PCA!T:T,'Resumo por unidade'!H159,PCA!I:I)+SUMIF('Outras ações discricionárias'!T:T,H159,'Outras ações discricionárias'!I:I)</f>
        <v>8569422.459999999</v>
      </c>
      <c r="J159" s="58">
        <v>59906.02</v>
      </c>
      <c r="K159" s="59">
        <f t="shared" si="9"/>
        <v>-8509516.4399999995</v>
      </c>
      <c r="L159" s="49"/>
      <c r="M159" s="49"/>
    </row>
    <row r="160" spans="1:13" x14ac:dyDescent="0.25">
      <c r="A160" s="49"/>
      <c r="B160" s="49"/>
      <c r="C160" s="49"/>
      <c r="D160" s="49"/>
      <c r="E160" s="49"/>
      <c r="F160" s="49"/>
      <c r="G160" s="49"/>
      <c r="H160" s="84" t="s">
        <v>153</v>
      </c>
      <c r="I160" s="58">
        <f>SUMIF(PCA!T:T,'Resumo por unidade'!H160,PCA!I:I)+SUMIF('Outras ações discricionárias'!T:T,H160,'Outras ações discricionárias'!I:I)</f>
        <v>26095.760000000002</v>
      </c>
      <c r="J160" s="58">
        <v>59906.02</v>
      </c>
      <c r="K160" s="59">
        <f t="shared" ref="K160:K178" si="10">J160-I160</f>
        <v>33810.259999999995</v>
      </c>
      <c r="L160" s="49"/>
      <c r="M160" s="49"/>
    </row>
    <row r="161" spans="1:13" x14ac:dyDescent="0.25">
      <c r="A161" s="49"/>
      <c r="B161" s="49"/>
      <c r="C161" s="49"/>
      <c r="D161" s="49"/>
      <c r="E161" s="49"/>
      <c r="F161" s="49"/>
      <c r="G161" s="49"/>
      <c r="H161" s="84" t="s">
        <v>74</v>
      </c>
      <c r="I161" s="58">
        <f>SUMIF(PCA!T:T,'Resumo por unidade'!H161,PCA!I:I)+SUMIF('Outras ações discricionárias'!T:T,H161,'Outras ações discricionárias'!I:I)</f>
        <v>7403.04</v>
      </c>
      <c r="J161" s="58">
        <v>59906.02</v>
      </c>
      <c r="K161" s="59">
        <f t="shared" si="10"/>
        <v>52502.979999999996</v>
      </c>
      <c r="L161" s="49"/>
      <c r="M161" s="49"/>
    </row>
    <row r="162" spans="1:13" x14ac:dyDescent="0.25">
      <c r="A162" s="49"/>
      <c r="B162" s="49"/>
      <c r="C162" s="49"/>
      <c r="D162" s="49"/>
      <c r="E162" s="49"/>
      <c r="F162" s="49"/>
      <c r="G162" s="49"/>
      <c r="H162" s="84" t="s">
        <v>836</v>
      </c>
      <c r="I162" s="58">
        <f>SUMIF(PCA!T:T,'Resumo por unidade'!H162,PCA!I:I)+SUMIF('Outras ações discricionárias'!T:T,H162,'Outras ações discricionárias'!I:I)</f>
        <v>0</v>
      </c>
      <c r="J162" s="58">
        <v>59906.02</v>
      </c>
      <c r="K162" s="59">
        <f t="shared" si="10"/>
        <v>59906.02</v>
      </c>
      <c r="L162" s="49"/>
      <c r="M162" s="49"/>
    </row>
    <row r="163" spans="1:13" x14ac:dyDescent="0.25">
      <c r="A163" s="49"/>
      <c r="B163" s="49"/>
      <c r="C163" s="49"/>
      <c r="D163" s="49"/>
      <c r="E163" s="49"/>
      <c r="F163" s="49"/>
      <c r="G163" s="49"/>
      <c r="H163" s="84" t="s">
        <v>254</v>
      </c>
      <c r="I163" s="58">
        <f>SUMIF(PCA!T:T,'Resumo por unidade'!H163,PCA!I:I)+SUMIF('Outras ações discricionárias'!T:T,H163,'Outras ações discricionárias'!I:I)</f>
        <v>42235.61</v>
      </c>
      <c r="J163" s="58">
        <v>59906.02</v>
      </c>
      <c r="K163" s="59">
        <f t="shared" si="10"/>
        <v>17670.409999999996</v>
      </c>
      <c r="L163" s="49"/>
      <c r="M163" s="49"/>
    </row>
    <row r="164" spans="1:13" x14ac:dyDescent="0.25">
      <c r="A164" s="49"/>
      <c r="B164" s="49"/>
      <c r="C164" s="49"/>
      <c r="D164" s="49"/>
      <c r="E164" s="49"/>
      <c r="F164" s="49"/>
      <c r="G164" s="49"/>
      <c r="H164" s="92" t="s">
        <v>314</v>
      </c>
      <c r="I164" s="58">
        <f>SUMIF(PCA!T:T,'Resumo por unidade'!H164,PCA!I:I)+SUMIF('Outras ações discricionárias'!T:T,H164,'Outras ações discricionárias'!I:I)</f>
        <v>18035.62</v>
      </c>
      <c r="J164" s="58">
        <v>59906.02</v>
      </c>
      <c r="K164" s="59">
        <f t="shared" si="10"/>
        <v>41870.399999999994</v>
      </c>
      <c r="L164" s="49"/>
      <c r="M164" s="49"/>
    </row>
    <row r="165" spans="1:13" x14ac:dyDescent="0.25">
      <c r="A165" s="49"/>
      <c r="B165" s="49"/>
      <c r="C165" s="49"/>
      <c r="D165" s="49"/>
      <c r="E165" s="49"/>
      <c r="F165" s="49"/>
      <c r="G165" s="49"/>
      <c r="H165" s="92" t="s">
        <v>52</v>
      </c>
      <c r="I165" s="58">
        <f>SUMIF(PCA!T:T,'Resumo por unidade'!H165,PCA!I:I)+SUMIF('Outras ações discricionárias'!T:T,H165,'Outras ações discricionárias'!I:I)</f>
        <v>2564830.5099999998</v>
      </c>
      <c r="J165" s="58">
        <v>59906.02</v>
      </c>
      <c r="K165" s="59">
        <f t="shared" si="10"/>
        <v>-2504924.4899999998</v>
      </c>
      <c r="L165" s="49"/>
      <c r="M165" s="49"/>
    </row>
    <row r="166" spans="1:13" x14ac:dyDescent="0.25">
      <c r="A166" s="49"/>
      <c r="B166" s="49"/>
      <c r="C166" s="49"/>
      <c r="D166" s="49"/>
      <c r="E166" s="49"/>
      <c r="F166" s="49"/>
      <c r="G166" s="49"/>
      <c r="H166" s="84" t="s">
        <v>34</v>
      </c>
      <c r="I166" s="58">
        <f>SUMIF(PCA!T:T,'Resumo por unidade'!H166,PCA!I:I)+SUMIF('Outras ações discricionárias'!T:T,H166,'Outras ações discricionárias'!I:I)</f>
        <v>90000</v>
      </c>
      <c r="J166" s="58">
        <v>59906.02</v>
      </c>
      <c r="K166" s="59">
        <f t="shared" si="10"/>
        <v>-30093.980000000003</v>
      </c>
      <c r="L166" s="49"/>
      <c r="M166" s="49"/>
    </row>
    <row r="167" spans="1:13" x14ac:dyDescent="0.25">
      <c r="A167" s="49"/>
      <c r="B167" s="49"/>
      <c r="C167" s="49"/>
      <c r="D167" s="49"/>
      <c r="E167" s="49"/>
      <c r="F167" s="49"/>
      <c r="G167" s="49"/>
      <c r="H167" s="84" t="s">
        <v>204</v>
      </c>
      <c r="I167" s="58">
        <f>SUMIF(PCA!T:T,'Resumo por unidade'!H167,PCA!I:I)+SUMIF('Outras ações discricionárias'!T:T,H167,'Outras ações discricionárias'!I:I)</f>
        <v>12317504.710000001</v>
      </c>
      <c r="J167" s="58">
        <v>59906.02</v>
      </c>
      <c r="K167" s="59">
        <f t="shared" si="10"/>
        <v>-12257598.690000001</v>
      </c>
      <c r="L167" s="49"/>
      <c r="M167" s="49"/>
    </row>
    <row r="168" spans="1:13" x14ac:dyDescent="0.25">
      <c r="A168" s="49"/>
      <c r="B168" s="49"/>
      <c r="C168" s="49"/>
      <c r="D168" s="49"/>
      <c r="E168" s="49"/>
      <c r="F168" s="49"/>
      <c r="G168" s="49"/>
      <c r="H168" s="84" t="s">
        <v>165</v>
      </c>
      <c r="I168" s="58">
        <f>SUMIF(PCA!T:T,'Resumo por unidade'!H168,PCA!I:I)+SUMIF('Outras ações discricionárias'!T:T,H168,'Outras ações discricionárias'!I:I)</f>
        <v>25779108.003999997</v>
      </c>
      <c r="J168" s="58">
        <v>59906.02</v>
      </c>
      <c r="K168" s="59">
        <f t="shared" si="10"/>
        <v>-25719201.983999997</v>
      </c>
      <c r="L168" s="49"/>
      <c r="M168" s="49"/>
    </row>
    <row r="169" spans="1:13" x14ac:dyDescent="0.25">
      <c r="A169" s="49"/>
      <c r="B169" s="49"/>
      <c r="C169" s="49"/>
      <c r="D169" s="49"/>
      <c r="E169" s="49"/>
      <c r="F169" s="49"/>
      <c r="G169" s="49"/>
      <c r="H169" s="84" t="s">
        <v>250</v>
      </c>
      <c r="I169" s="58">
        <f>SUMIF(PCA!T:T,'Resumo por unidade'!H169,PCA!I:I)+SUMIF('Outras ações discricionárias'!T:T,H169,'Outras ações discricionárias'!I:I)</f>
        <v>38748.269999999997</v>
      </c>
      <c r="J169" s="58">
        <v>59906.02</v>
      </c>
      <c r="K169" s="59">
        <f t="shared" si="10"/>
        <v>21157.75</v>
      </c>
      <c r="L169" s="49"/>
      <c r="M169" s="49"/>
    </row>
    <row r="170" spans="1:13" x14ac:dyDescent="0.25">
      <c r="A170" s="49"/>
      <c r="B170" s="49"/>
      <c r="C170" s="49"/>
      <c r="D170" s="49"/>
      <c r="E170" s="49"/>
      <c r="F170" s="49"/>
      <c r="G170" s="49"/>
      <c r="H170" s="84" t="s">
        <v>1004</v>
      </c>
      <c r="I170" s="58">
        <f>SUMIF(PCA!T:T,'Resumo por unidade'!H170,PCA!I:I)+SUMIF('Outras ações discricionárias'!T:T,H170,'Outras ações discricionárias'!I:I)</f>
        <v>1310</v>
      </c>
      <c r="J170" s="58">
        <v>59906.02</v>
      </c>
      <c r="K170" s="59">
        <f t="shared" si="10"/>
        <v>58596.02</v>
      </c>
      <c r="L170" s="49"/>
      <c r="M170" s="49"/>
    </row>
    <row r="171" spans="1:13" x14ac:dyDescent="0.25">
      <c r="A171" s="49"/>
      <c r="B171" s="49"/>
      <c r="C171" s="49"/>
      <c r="D171" s="49"/>
      <c r="E171" s="49"/>
      <c r="F171" s="49"/>
      <c r="G171" s="49"/>
      <c r="H171" s="84" t="s">
        <v>705</v>
      </c>
      <c r="I171" s="58">
        <f>SUMIF(PCA!T:T,'Resumo por unidade'!H171,PCA!I:I)+SUMIF('Outras ações discricionárias'!T:T,H171,'Outras ações discricionárias'!I:I)</f>
        <v>32719.39</v>
      </c>
      <c r="J171" s="58">
        <v>59906.02</v>
      </c>
      <c r="K171" s="59">
        <f t="shared" si="10"/>
        <v>27186.629999999997</v>
      </c>
      <c r="L171" s="49"/>
      <c r="M171" s="49"/>
    </row>
    <row r="172" spans="1:13" x14ac:dyDescent="0.25">
      <c r="A172" s="49"/>
      <c r="B172" s="49"/>
      <c r="C172" s="49"/>
      <c r="D172" s="49"/>
      <c r="E172" s="49"/>
      <c r="F172" s="49"/>
      <c r="G172" s="49"/>
      <c r="H172" s="84" t="s">
        <v>43</v>
      </c>
      <c r="I172" s="58">
        <f>SUMIF(PCA!T:T,'Resumo por unidade'!H172,PCA!I:I)+SUMIF('Outras ações discricionárias'!T:T,H172,'Outras ações discricionárias'!I:I)</f>
        <v>134211.15599999999</v>
      </c>
      <c r="J172" s="58">
        <v>59906.02</v>
      </c>
      <c r="K172" s="59">
        <f t="shared" si="10"/>
        <v>-74305.135999999999</v>
      </c>
      <c r="L172" s="49"/>
      <c r="M172" s="49"/>
    </row>
    <row r="173" spans="1:13" x14ac:dyDescent="0.25">
      <c r="A173" s="49"/>
      <c r="B173" s="49"/>
      <c r="C173" s="49"/>
      <c r="D173" s="49"/>
      <c r="E173" s="49"/>
      <c r="F173" s="49"/>
      <c r="G173" s="49"/>
      <c r="H173" s="84" t="s">
        <v>977</v>
      </c>
      <c r="I173" s="58">
        <f>SUMIF(PCA!T:T,'Resumo por unidade'!H173,PCA!I:I)+SUMIF('Outras ações discricionárias'!T:T,H173,'Outras ações discricionárias'!I:I)</f>
        <v>460</v>
      </c>
      <c r="J173" s="58">
        <v>59906.02</v>
      </c>
      <c r="K173" s="59">
        <f t="shared" si="10"/>
        <v>59446.02</v>
      </c>
      <c r="L173" s="49"/>
      <c r="M173" s="49"/>
    </row>
    <row r="174" spans="1:13" x14ac:dyDescent="0.25">
      <c r="A174" s="49"/>
      <c r="B174" s="49"/>
      <c r="C174" s="49"/>
      <c r="D174" s="49"/>
      <c r="E174" s="49"/>
      <c r="F174" s="49"/>
      <c r="G174" s="49"/>
      <c r="H174" s="84" t="s">
        <v>583</v>
      </c>
      <c r="I174" s="58">
        <f>SUMIF(PCA!T:T,'Resumo por unidade'!H174,PCA!I:I)+SUMIF('Outras ações discricionárias'!T:T,H174,'Outras ações discricionárias'!I:I)</f>
        <v>0</v>
      </c>
      <c r="J174" s="58">
        <v>59906.02</v>
      </c>
      <c r="K174" s="59">
        <f t="shared" si="10"/>
        <v>59906.02</v>
      </c>
      <c r="L174" s="49"/>
      <c r="M174" s="49"/>
    </row>
    <row r="175" spans="1:13" x14ac:dyDescent="0.25">
      <c r="A175" s="49"/>
      <c r="B175" s="49"/>
      <c r="C175" s="49"/>
      <c r="D175" s="49"/>
      <c r="E175" s="49"/>
      <c r="F175" s="49"/>
      <c r="G175" s="49"/>
      <c r="H175" s="84" t="s">
        <v>1026</v>
      </c>
      <c r="I175" s="58">
        <f>SUMIF(PCA!T:T,'Resumo por unidade'!H175,PCA!I:I)+SUMIF('Outras ações discricionárias'!T:T,H175,'Outras ações discricionárias'!I:I)</f>
        <v>1000</v>
      </c>
      <c r="J175" s="58">
        <v>59906.02</v>
      </c>
      <c r="K175" s="59">
        <f t="shared" si="10"/>
        <v>58906.02</v>
      </c>
      <c r="L175" s="49"/>
      <c r="M175" s="49"/>
    </row>
    <row r="176" spans="1:13" x14ac:dyDescent="0.25">
      <c r="A176" s="49"/>
      <c r="B176" s="49"/>
      <c r="C176" s="49"/>
      <c r="D176" s="49"/>
      <c r="E176" s="49"/>
      <c r="F176" s="49"/>
      <c r="G176" s="49"/>
      <c r="H176" s="84" t="s">
        <v>208</v>
      </c>
      <c r="I176" s="58">
        <f>SUMIF(PCA!T:T,'Resumo por unidade'!H176,PCA!I:I)+SUMIF('Outras ações discricionárias'!T:T,H176,'Outras ações discricionárias'!I:I)</f>
        <v>12901.57</v>
      </c>
      <c r="J176" s="58">
        <v>59906.02</v>
      </c>
      <c r="K176" s="59">
        <f t="shared" si="10"/>
        <v>47004.45</v>
      </c>
      <c r="L176" s="49"/>
      <c r="M176" s="49"/>
    </row>
    <row r="177" spans="1:13" x14ac:dyDescent="0.25">
      <c r="A177" s="49"/>
      <c r="B177" s="49"/>
      <c r="C177" s="49"/>
      <c r="D177" s="49"/>
      <c r="E177" s="49"/>
      <c r="F177" s="49"/>
      <c r="G177" s="49"/>
      <c r="H177" s="84" t="s">
        <v>178</v>
      </c>
      <c r="I177" s="58">
        <f>SUMIF(PCA!T:T,'Resumo por unidade'!H177,PCA!I:I)+SUMIF('Outras ações discricionárias'!T:T,H177,'Outras ações discricionárias'!I:I)</f>
        <v>74783.899999999994</v>
      </c>
      <c r="J177" s="58">
        <v>59906.02</v>
      </c>
      <c r="K177" s="59">
        <f t="shared" si="10"/>
        <v>-14877.879999999997</v>
      </c>
      <c r="L177" s="49"/>
      <c r="M177" s="49"/>
    </row>
    <row r="178" spans="1:13" x14ac:dyDescent="0.25">
      <c r="A178" s="49"/>
      <c r="B178" s="49"/>
      <c r="C178" s="49"/>
      <c r="D178" s="49"/>
      <c r="E178" s="49"/>
      <c r="F178" s="49"/>
      <c r="G178" s="49"/>
      <c r="H178" s="84" t="s">
        <v>136</v>
      </c>
      <c r="I178" s="58">
        <f>SUMIF(PCA!T:T,'Resumo por unidade'!H178,PCA!I:I)+SUMIF('Outras ações discricionárias'!T:T,H178,'Outras ações discricionárias'!I:I)</f>
        <v>735742.38</v>
      </c>
      <c r="J178" s="58">
        <v>59906.02</v>
      </c>
      <c r="K178" s="59">
        <f t="shared" si="10"/>
        <v>-675836.36</v>
      </c>
      <c r="L178" s="49"/>
      <c r="M178" s="49"/>
    </row>
    <row r="179" spans="1:13" x14ac:dyDescent="0.25">
      <c r="A179" s="49"/>
      <c r="B179" s="49"/>
      <c r="C179" s="49"/>
      <c r="D179" s="49"/>
      <c r="E179" s="49"/>
      <c r="F179" s="49"/>
      <c r="G179" s="49"/>
      <c r="H179" s="49"/>
      <c r="I179" s="49"/>
      <c r="J179" s="49"/>
      <c r="K179" s="49"/>
      <c r="L179" s="49"/>
      <c r="M179" s="49"/>
    </row>
    <row r="180" spans="1:13" x14ac:dyDescent="0.25">
      <c r="A180" s="49"/>
      <c r="B180" s="49"/>
      <c r="C180" s="49"/>
      <c r="D180" s="49"/>
      <c r="E180" s="49"/>
      <c r="F180" s="49"/>
      <c r="G180" s="49"/>
      <c r="H180" s="49"/>
      <c r="I180" s="49"/>
      <c r="J180" s="49"/>
      <c r="K180" s="49"/>
      <c r="L180" s="49"/>
      <c r="M180" s="49"/>
    </row>
    <row r="181" spans="1:13" x14ac:dyDescent="0.25">
      <c r="A181" s="49"/>
      <c r="B181" s="49"/>
      <c r="C181" s="49"/>
      <c r="D181" s="49"/>
      <c r="E181" s="49"/>
      <c r="F181" s="49"/>
      <c r="G181" s="49"/>
      <c r="H181" s="49"/>
      <c r="I181" s="49"/>
      <c r="J181" s="49"/>
      <c r="K181" s="49"/>
      <c r="L181" s="49"/>
      <c r="M181" s="49"/>
    </row>
    <row r="182" spans="1:13" x14ac:dyDescent="0.25">
      <c r="A182" s="49"/>
      <c r="B182" s="49"/>
      <c r="C182" s="49"/>
      <c r="D182" s="49"/>
      <c r="E182" s="49"/>
      <c r="F182" s="49"/>
      <c r="G182" s="49"/>
      <c r="H182" s="49"/>
      <c r="I182" s="49"/>
      <c r="J182" s="49"/>
      <c r="K182" s="49"/>
      <c r="L182" s="49"/>
      <c r="M182" s="49"/>
    </row>
    <row r="183" spans="1:13" x14ac:dyDescent="0.25">
      <c r="A183" s="49"/>
      <c r="B183" s="49"/>
      <c r="C183" s="49"/>
      <c r="D183" s="49"/>
      <c r="E183" s="49"/>
      <c r="F183" s="49"/>
      <c r="G183" s="49"/>
      <c r="H183" s="49"/>
      <c r="I183" s="49"/>
      <c r="J183" s="49"/>
      <c r="K183" s="49"/>
      <c r="L183" s="49"/>
      <c r="M183" s="49"/>
    </row>
    <row r="184" spans="1:13" x14ac:dyDescent="0.25">
      <c r="A184" s="49"/>
      <c r="B184" s="49"/>
      <c r="C184" s="49"/>
      <c r="D184" s="49"/>
      <c r="E184" s="49"/>
      <c r="F184" s="49"/>
      <c r="G184" s="49"/>
      <c r="H184" s="49"/>
      <c r="I184" s="49"/>
      <c r="J184" s="49"/>
      <c r="K184" s="49"/>
      <c r="L184" s="49"/>
      <c r="M184" s="49"/>
    </row>
    <row r="185" spans="1:13" x14ac:dyDescent="0.25">
      <c r="A185" s="49"/>
      <c r="B185" s="49"/>
      <c r="C185" s="49"/>
      <c r="D185" s="49"/>
      <c r="E185" s="49"/>
      <c r="F185" s="49"/>
      <c r="G185" s="49"/>
      <c r="H185" s="49"/>
      <c r="I185" s="49"/>
      <c r="J185" s="49"/>
      <c r="K185" s="49"/>
      <c r="L185" s="49"/>
      <c r="M185" s="49"/>
    </row>
    <row r="186" spans="1:13" x14ac:dyDescent="0.25">
      <c r="A186" s="49"/>
      <c r="B186" s="49"/>
      <c r="C186" s="49"/>
      <c r="D186" s="49"/>
      <c r="E186" s="49"/>
      <c r="F186" s="49"/>
      <c r="G186" s="49"/>
      <c r="H186" s="49"/>
      <c r="I186" s="49"/>
      <c r="J186" s="49"/>
      <c r="K186" s="49"/>
      <c r="L186" s="49"/>
      <c r="M186" s="49"/>
    </row>
    <row r="187" spans="1:13" x14ac:dyDescent="0.25">
      <c r="A187" s="49"/>
      <c r="B187" s="49"/>
      <c r="C187" s="49"/>
      <c r="D187" s="49"/>
      <c r="E187" s="49"/>
      <c r="F187" s="49"/>
      <c r="G187" s="49"/>
      <c r="H187" s="49"/>
      <c r="I187" s="49"/>
      <c r="J187" s="49"/>
      <c r="K187" s="49"/>
      <c r="L187" s="49"/>
      <c r="M187" s="49"/>
    </row>
    <row r="188" spans="1:13" x14ac:dyDescent="0.25">
      <c r="A188" s="49"/>
      <c r="B188" s="49"/>
      <c r="C188" s="49"/>
      <c r="D188" s="49"/>
      <c r="E188" s="49"/>
      <c r="F188" s="49"/>
      <c r="G188" s="49"/>
      <c r="H188" s="49"/>
      <c r="I188" s="49"/>
      <c r="J188" s="49"/>
      <c r="K188" s="49"/>
      <c r="L188" s="49"/>
      <c r="M188" s="49"/>
    </row>
    <row r="189" spans="1:13" x14ac:dyDescent="0.25">
      <c r="A189" s="49"/>
      <c r="B189" s="49"/>
      <c r="C189" s="49"/>
      <c r="D189" s="49"/>
      <c r="E189" s="49"/>
      <c r="F189" s="49"/>
      <c r="G189" s="49"/>
      <c r="H189" s="49"/>
      <c r="I189" s="49"/>
      <c r="J189" s="49"/>
      <c r="K189" s="49"/>
      <c r="L189" s="49"/>
      <c r="M189" s="49"/>
    </row>
    <row r="190" spans="1:13" x14ac:dyDescent="0.25">
      <c r="A190" s="49"/>
      <c r="B190" s="49"/>
      <c r="C190" s="49"/>
      <c r="D190" s="49"/>
      <c r="E190" s="49"/>
      <c r="F190" s="49"/>
      <c r="G190" s="49"/>
      <c r="H190" s="49"/>
      <c r="I190" s="49"/>
      <c r="J190" s="49"/>
      <c r="K190" s="49"/>
      <c r="L190" s="49"/>
      <c r="M190" s="49"/>
    </row>
    <row r="191" spans="1:13" x14ac:dyDescent="0.25">
      <c r="A191" s="49"/>
      <c r="B191" s="49"/>
      <c r="C191" s="49"/>
      <c r="D191" s="49"/>
      <c r="E191" s="49"/>
      <c r="F191" s="49"/>
      <c r="G191" s="49"/>
      <c r="H191" s="49"/>
      <c r="I191" s="49"/>
      <c r="J191" s="49"/>
      <c r="K191" s="49"/>
      <c r="L191" s="49"/>
      <c r="M191" s="49"/>
    </row>
    <row r="192" spans="1:13" x14ac:dyDescent="0.25">
      <c r="A192" s="49"/>
      <c r="B192" s="49"/>
      <c r="C192" s="49"/>
      <c r="D192" s="49"/>
      <c r="E192" s="49"/>
      <c r="F192" s="49"/>
      <c r="G192" s="49"/>
      <c r="H192" s="49"/>
      <c r="I192" s="49"/>
      <c r="J192" s="49"/>
      <c r="K192" s="49"/>
      <c r="L192" s="49"/>
      <c r="M192" s="49"/>
    </row>
    <row r="193" spans="1:13" x14ac:dyDescent="0.25">
      <c r="A193" s="49"/>
      <c r="B193" s="49"/>
      <c r="C193" s="49"/>
      <c r="D193" s="49"/>
      <c r="E193" s="49"/>
      <c r="F193" s="49"/>
      <c r="G193" s="49"/>
      <c r="H193" s="49"/>
      <c r="I193" s="49"/>
      <c r="J193" s="49"/>
      <c r="K193" s="49"/>
      <c r="L193" s="49"/>
      <c r="M193" s="49"/>
    </row>
    <row r="194" spans="1:13" x14ac:dyDescent="0.25">
      <c r="A194" s="49"/>
      <c r="B194" s="49"/>
      <c r="C194" s="49"/>
      <c r="D194" s="49"/>
      <c r="E194" s="49"/>
      <c r="F194" s="49"/>
      <c r="G194" s="49"/>
      <c r="H194" s="49"/>
      <c r="I194" s="49"/>
      <c r="J194" s="49"/>
      <c r="K194" s="49"/>
      <c r="L194" s="49"/>
      <c r="M194" s="49"/>
    </row>
    <row r="195" spans="1:13" x14ac:dyDescent="0.25">
      <c r="A195" s="49"/>
      <c r="B195" s="49"/>
      <c r="C195" s="49"/>
      <c r="D195" s="49"/>
      <c r="E195" s="49"/>
      <c r="F195" s="49"/>
      <c r="G195" s="49"/>
      <c r="H195" s="49"/>
      <c r="I195" s="49"/>
      <c r="J195" s="49"/>
      <c r="K195" s="49"/>
      <c r="L195" s="49"/>
      <c r="M195" s="49"/>
    </row>
    <row r="196" spans="1:13" x14ac:dyDescent="0.25">
      <c r="A196" s="49"/>
      <c r="B196" s="49"/>
      <c r="C196" s="49"/>
      <c r="D196" s="49"/>
      <c r="E196" s="49"/>
      <c r="F196" s="49"/>
      <c r="G196" s="49"/>
      <c r="H196" s="49"/>
      <c r="I196" s="49"/>
      <c r="J196" s="49"/>
      <c r="K196" s="49"/>
      <c r="L196" s="49"/>
      <c r="M196" s="49"/>
    </row>
    <row r="197" spans="1:13" x14ac:dyDescent="0.25">
      <c r="A197" s="49"/>
      <c r="B197" s="49"/>
      <c r="C197" s="49"/>
      <c r="D197" s="49"/>
      <c r="E197" s="49"/>
      <c r="F197" s="49"/>
      <c r="G197" s="49"/>
      <c r="H197" s="49"/>
      <c r="I197" s="49"/>
      <c r="J197" s="49"/>
      <c r="K197" s="49"/>
      <c r="L197" s="49"/>
      <c r="M197" s="49"/>
    </row>
    <row r="198" spans="1:13" x14ac:dyDescent="0.25">
      <c r="A198" s="49"/>
      <c r="B198" s="49"/>
      <c r="C198" s="49"/>
      <c r="D198" s="49"/>
      <c r="E198" s="49"/>
      <c r="F198" s="49"/>
      <c r="G198" s="49"/>
      <c r="H198" s="49"/>
      <c r="I198" s="49"/>
      <c r="J198" s="49"/>
      <c r="K198" s="49"/>
      <c r="L198" s="49"/>
      <c r="M198" s="49"/>
    </row>
    <row r="199" spans="1:13" x14ac:dyDescent="0.25">
      <c r="A199" s="49"/>
      <c r="B199" s="49"/>
      <c r="C199" s="49"/>
      <c r="D199" s="49"/>
      <c r="E199" s="49"/>
      <c r="F199" s="49"/>
      <c r="G199" s="49"/>
      <c r="H199" s="49"/>
      <c r="I199" s="49"/>
      <c r="J199" s="49"/>
      <c r="K199" s="49"/>
      <c r="L199" s="49"/>
      <c r="M199" s="49"/>
    </row>
    <row r="200" spans="1:13" x14ac:dyDescent="0.25">
      <c r="A200" s="49"/>
      <c r="B200" s="49"/>
      <c r="C200" s="49"/>
      <c r="D200" s="49"/>
      <c r="E200" s="49"/>
      <c r="F200" s="49"/>
      <c r="G200" s="49"/>
      <c r="H200" s="49"/>
      <c r="I200" s="49"/>
      <c r="J200" s="49"/>
      <c r="K200" s="49"/>
      <c r="L200" s="49"/>
      <c r="M200" s="49"/>
    </row>
    <row r="201" spans="1:13" x14ac:dyDescent="0.25">
      <c r="A201" s="49"/>
      <c r="B201" s="49"/>
      <c r="C201" s="49"/>
      <c r="D201" s="49"/>
      <c r="E201" s="49"/>
      <c r="F201" s="49"/>
      <c r="G201" s="49"/>
      <c r="H201" s="49"/>
      <c r="I201" s="49"/>
      <c r="J201" s="49"/>
      <c r="K201" s="49"/>
      <c r="L201" s="49"/>
      <c r="M201" s="49"/>
    </row>
    <row r="202" spans="1:13" x14ac:dyDescent="0.25">
      <c r="A202" s="49"/>
      <c r="B202" s="49"/>
      <c r="C202" s="49"/>
      <c r="D202" s="49"/>
      <c r="E202" s="49"/>
      <c r="F202" s="49"/>
      <c r="G202" s="49"/>
      <c r="H202" s="49"/>
      <c r="I202" s="49"/>
      <c r="J202" s="49"/>
      <c r="K202" s="49"/>
      <c r="L202" s="49"/>
      <c r="M202" s="49"/>
    </row>
    <row r="203" spans="1:13" x14ac:dyDescent="0.25">
      <c r="A203" s="49"/>
      <c r="B203" s="49"/>
      <c r="C203" s="49"/>
      <c r="D203" s="49"/>
      <c r="E203" s="49"/>
      <c r="F203" s="49"/>
      <c r="G203" s="49"/>
      <c r="H203" s="49"/>
      <c r="I203" s="49"/>
      <c r="J203" s="49"/>
      <c r="K203" s="49"/>
      <c r="L203" s="49"/>
      <c r="M203" s="49"/>
    </row>
    <row r="204" spans="1:13" x14ac:dyDescent="0.25">
      <c r="A204" s="49"/>
      <c r="B204" s="49"/>
      <c r="C204" s="49"/>
      <c r="D204" s="49"/>
      <c r="E204" s="49"/>
      <c r="F204" s="49"/>
      <c r="G204" s="49"/>
      <c r="H204" s="49"/>
      <c r="I204" s="49"/>
      <c r="J204" s="49"/>
      <c r="K204" s="49"/>
      <c r="L204" s="49"/>
      <c r="M204" s="49"/>
    </row>
    <row r="205" spans="1:13" x14ac:dyDescent="0.25">
      <c r="A205" s="49"/>
      <c r="B205" s="49"/>
      <c r="C205" s="49"/>
      <c r="D205" s="49"/>
      <c r="E205" s="49"/>
      <c r="F205" s="49"/>
      <c r="G205" s="49"/>
      <c r="H205" s="49"/>
      <c r="I205" s="49"/>
      <c r="J205" s="49"/>
      <c r="K205" s="49"/>
      <c r="L205" s="49"/>
      <c r="M205" s="49"/>
    </row>
    <row r="206" spans="1:13" x14ac:dyDescent="0.25">
      <c r="A206" s="49"/>
      <c r="B206" s="49"/>
      <c r="C206" s="49"/>
      <c r="D206" s="49"/>
      <c r="E206" s="49"/>
      <c r="F206" s="49"/>
      <c r="G206" s="49"/>
      <c r="H206" s="49"/>
      <c r="I206" s="49"/>
      <c r="J206" s="49"/>
      <c r="K206" s="49"/>
      <c r="L206" s="49"/>
      <c r="M206" s="49"/>
    </row>
    <row r="207" spans="1:13" x14ac:dyDescent="0.25">
      <c r="A207" s="49"/>
      <c r="B207" s="49"/>
      <c r="C207" s="49"/>
      <c r="D207" s="49"/>
      <c r="E207" s="49"/>
      <c r="F207" s="49"/>
      <c r="G207" s="49"/>
      <c r="H207" s="49"/>
      <c r="I207" s="49"/>
      <c r="J207" s="49"/>
      <c r="K207" s="49"/>
      <c r="L207" s="49"/>
      <c r="M207" s="49"/>
    </row>
    <row r="208" spans="1:13" x14ac:dyDescent="0.25">
      <c r="A208" s="49"/>
      <c r="B208" s="49"/>
      <c r="C208" s="49"/>
      <c r="D208" s="49"/>
      <c r="E208" s="49"/>
      <c r="F208" s="49"/>
      <c r="G208" s="49"/>
      <c r="H208" s="49"/>
      <c r="I208" s="49"/>
      <c r="J208" s="49"/>
      <c r="K208" s="49"/>
      <c r="L208" s="49"/>
      <c r="M208" s="49"/>
    </row>
    <row r="209" spans="1:13" x14ac:dyDescent="0.25">
      <c r="A209" s="49"/>
      <c r="B209" s="49"/>
      <c r="C209" s="49"/>
      <c r="D209" s="49"/>
      <c r="E209" s="49"/>
      <c r="F209" s="49"/>
      <c r="G209" s="49"/>
      <c r="H209" s="49"/>
      <c r="I209" s="49"/>
      <c r="J209" s="49"/>
      <c r="K209" s="49"/>
      <c r="L209" s="49"/>
      <c r="M209" s="49"/>
    </row>
    <row r="210" spans="1:13" x14ac:dyDescent="0.25">
      <c r="A210" s="49"/>
      <c r="B210" s="49"/>
      <c r="C210" s="49"/>
      <c r="D210" s="49"/>
      <c r="E210" s="49"/>
      <c r="F210" s="49"/>
      <c r="G210" s="49"/>
      <c r="H210" s="49"/>
      <c r="I210" s="49"/>
      <c r="J210" s="49"/>
      <c r="K210" s="49"/>
      <c r="L210" s="49"/>
      <c r="M210" s="49"/>
    </row>
    <row r="211" spans="1:13" x14ac:dyDescent="0.25">
      <c r="A211" s="49"/>
      <c r="B211" s="49"/>
      <c r="C211" s="49"/>
      <c r="D211" s="49"/>
      <c r="E211" s="49"/>
      <c r="F211" s="49"/>
      <c r="G211" s="49"/>
      <c r="H211" s="49"/>
      <c r="I211" s="49"/>
      <c r="J211" s="49"/>
      <c r="K211" s="49"/>
      <c r="L211" s="49"/>
      <c r="M211" s="49"/>
    </row>
    <row r="212" spans="1:13" x14ac:dyDescent="0.25">
      <c r="A212" s="49"/>
      <c r="B212" s="49"/>
      <c r="C212" s="49"/>
      <c r="D212" s="49"/>
      <c r="E212" s="49"/>
      <c r="F212" s="49"/>
      <c r="G212" s="49"/>
      <c r="H212" s="49"/>
      <c r="I212" s="49"/>
      <c r="J212" s="49"/>
      <c r="K212" s="49"/>
      <c r="L212" s="49"/>
      <c r="M212" s="49"/>
    </row>
    <row r="213" spans="1:13" x14ac:dyDescent="0.25">
      <c r="A213" s="49"/>
      <c r="B213" s="49"/>
      <c r="C213" s="49"/>
      <c r="D213" s="49"/>
      <c r="E213" s="49"/>
      <c r="F213" s="49"/>
      <c r="G213" s="49"/>
      <c r="H213" s="49"/>
      <c r="I213" s="49"/>
      <c r="J213" s="49"/>
      <c r="K213" s="49"/>
      <c r="L213" s="49"/>
      <c r="M213" s="49"/>
    </row>
    <row r="214" spans="1:13" x14ac:dyDescent="0.25">
      <c r="A214" s="49"/>
      <c r="B214" s="49"/>
      <c r="C214" s="49"/>
      <c r="D214" s="49"/>
      <c r="E214" s="49"/>
      <c r="F214" s="49"/>
      <c r="G214" s="49"/>
      <c r="H214" s="49"/>
      <c r="I214" s="49"/>
      <c r="J214" s="49"/>
      <c r="K214" s="49"/>
      <c r="L214" s="49"/>
      <c r="M214" s="49"/>
    </row>
    <row r="215" spans="1:13" x14ac:dyDescent="0.25">
      <c r="A215" s="49"/>
      <c r="B215" s="49"/>
      <c r="C215" s="49"/>
      <c r="D215" s="49"/>
      <c r="E215" s="49"/>
      <c r="F215" s="49"/>
      <c r="G215" s="49"/>
      <c r="H215" s="49"/>
      <c r="I215" s="49"/>
      <c r="J215" s="49"/>
      <c r="K215" s="49"/>
      <c r="L215" s="49"/>
      <c r="M215" s="49"/>
    </row>
    <row r="216" spans="1:13" x14ac:dyDescent="0.25">
      <c r="A216" s="49"/>
      <c r="B216" s="49"/>
      <c r="C216" s="49"/>
      <c r="D216" s="49"/>
      <c r="E216" s="49"/>
      <c r="F216" s="49"/>
      <c r="G216" s="49"/>
      <c r="H216" s="49"/>
      <c r="I216" s="49"/>
      <c r="J216" s="49"/>
      <c r="K216" s="49"/>
      <c r="L216" s="49"/>
      <c r="M216" s="49"/>
    </row>
    <row r="217" spans="1:13" x14ac:dyDescent="0.25">
      <c r="A217" s="49"/>
      <c r="B217" s="49"/>
      <c r="C217" s="49"/>
      <c r="D217" s="49"/>
      <c r="E217" s="49"/>
      <c r="F217" s="49"/>
      <c r="G217" s="49"/>
      <c r="H217" s="49"/>
      <c r="I217" s="49"/>
      <c r="J217" s="49"/>
      <c r="K217" s="49"/>
      <c r="L217" s="49"/>
      <c r="M217" s="49"/>
    </row>
    <row r="218" spans="1:13" x14ac:dyDescent="0.25">
      <c r="A218" s="49"/>
      <c r="B218" s="49"/>
      <c r="C218" s="49"/>
      <c r="D218" s="49"/>
      <c r="E218" s="49"/>
      <c r="F218" s="49"/>
      <c r="G218" s="49"/>
      <c r="H218" s="49"/>
      <c r="I218" s="49"/>
      <c r="J218" s="49"/>
      <c r="K218" s="49"/>
      <c r="L218" s="49"/>
      <c r="M218" s="49"/>
    </row>
    <row r="219" spans="1:13" x14ac:dyDescent="0.25">
      <c r="A219" s="49"/>
      <c r="B219" s="49"/>
      <c r="C219" s="49"/>
      <c r="D219" s="49"/>
      <c r="E219" s="49"/>
      <c r="F219" s="49"/>
      <c r="G219" s="49"/>
      <c r="H219" s="49"/>
      <c r="I219" s="49"/>
      <c r="J219" s="49"/>
      <c r="K219" s="49"/>
      <c r="L219" s="49"/>
      <c r="M219" s="49"/>
    </row>
    <row r="220" spans="1:13" x14ac:dyDescent="0.25">
      <c r="A220" s="49"/>
      <c r="B220" s="49"/>
      <c r="C220" s="49"/>
      <c r="D220" s="49"/>
      <c r="E220" s="49"/>
      <c r="F220" s="49"/>
      <c r="G220" s="49"/>
      <c r="H220" s="49"/>
      <c r="I220" s="49"/>
      <c r="J220" s="49"/>
      <c r="K220" s="49"/>
      <c r="L220" s="49"/>
      <c r="M220" s="49"/>
    </row>
    <row r="221" spans="1:13" x14ac:dyDescent="0.25">
      <c r="A221" s="49"/>
      <c r="B221" s="49"/>
      <c r="C221" s="49"/>
      <c r="D221" s="49"/>
      <c r="E221" s="49"/>
      <c r="F221" s="49"/>
      <c r="G221" s="49"/>
      <c r="H221" s="49"/>
      <c r="I221" s="49"/>
      <c r="J221" s="49"/>
      <c r="K221" s="49"/>
      <c r="L221" s="49"/>
      <c r="M221" s="49"/>
    </row>
    <row r="222" spans="1:13" x14ac:dyDescent="0.25">
      <c r="A222" s="49"/>
      <c r="B222" s="49"/>
      <c r="C222" s="49"/>
      <c r="D222" s="49"/>
      <c r="E222" s="49"/>
      <c r="F222" s="49"/>
      <c r="G222" s="49"/>
      <c r="H222" s="49"/>
      <c r="I222" s="49"/>
      <c r="J222" s="49"/>
      <c r="K222" s="49"/>
      <c r="L222" s="49"/>
      <c r="M222" s="49"/>
    </row>
    <row r="223" spans="1:13" x14ac:dyDescent="0.25">
      <c r="A223" s="49"/>
      <c r="B223" s="49"/>
      <c r="C223" s="49"/>
      <c r="D223" s="49"/>
      <c r="E223" s="49"/>
      <c r="F223" s="49"/>
      <c r="G223" s="49"/>
      <c r="H223" s="49"/>
      <c r="I223" s="49"/>
      <c r="J223" s="49"/>
      <c r="K223" s="49"/>
      <c r="L223" s="49"/>
      <c r="M223" s="49"/>
    </row>
    <row r="224" spans="1:13" x14ac:dyDescent="0.25">
      <c r="A224" s="49"/>
      <c r="B224" s="49"/>
      <c r="C224" s="49"/>
      <c r="D224" s="49"/>
      <c r="E224" s="49"/>
      <c r="F224" s="49"/>
      <c r="G224" s="49"/>
      <c r="H224" s="49"/>
      <c r="I224" s="49"/>
      <c r="J224" s="49"/>
      <c r="K224" s="49"/>
      <c r="L224" s="49"/>
      <c r="M224" s="49"/>
    </row>
    <row r="225" spans="1:13" x14ac:dyDescent="0.25">
      <c r="A225" s="49"/>
      <c r="B225" s="49"/>
      <c r="C225" s="49"/>
      <c r="D225" s="49"/>
      <c r="E225" s="49"/>
      <c r="F225" s="49"/>
      <c r="G225" s="49"/>
      <c r="H225" s="49"/>
      <c r="I225" s="49"/>
      <c r="J225" s="49"/>
      <c r="K225" s="49"/>
      <c r="L225" s="49"/>
      <c r="M225" s="49"/>
    </row>
    <row r="226" spans="1:13" x14ac:dyDescent="0.25">
      <c r="A226" s="49"/>
      <c r="B226" s="49"/>
      <c r="C226" s="49"/>
      <c r="D226" s="49"/>
      <c r="E226" s="49"/>
      <c r="F226" s="49"/>
      <c r="G226" s="49"/>
      <c r="H226" s="49"/>
      <c r="I226" s="49"/>
      <c r="J226" s="49"/>
      <c r="K226" s="49"/>
      <c r="L226" s="49"/>
      <c r="M226" s="49"/>
    </row>
    <row r="227" spans="1:13" x14ac:dyDescent="0.25">
      <c r="A227" s="49"/>
      <c r="B227" s="49"/>
      <c r="C227" s="49"/>
      <c r="D227" s="49"/>
      <c r="E227" s="49"/>
      <c r="F227" s="49"/>
      <c r="G227" s="49"/>
      <c r="H227" s="49"/>
      <c r="I227" s="49"/>
      <c r="J227" s="49"/>
      <c r="K227" s="49"/>
      <c r="L227" s="49"/>
      <c r="M227" s="49"/>
    </row>
    <row r="228" spans="1:13" x14ac:dyDescent="0.25">
      <c r="A228" s="49"/>
      <c r="B228" s="49"/>
      <c r="C228" s="49"/>
      <c r="D228" s="49"/>
      <c r="E228" s="49"/>
      <c r="F228" s="49"/>
      <c r="G228" s="49"/>
      <c r="H228" s="49"/>
      <c r="I228" s="49"/>
      <c r="J228" s="49"/>
      <c r="K228" s="49"/>
      <c r="L228" s="49"/>
      <c r="M228" s="49"/>
    </row>
    <row r="229" spans="1:13" x14ac:dyDescent="0.25">
      <c r="A229" s="49"/>
      <c r="B229" s="49"/>
      <c r="C229" s="49"/>
      <c r="D229" s="49"/>
      <c r="E229" s="49"/>
      <c r="F229" s="49"/>
      <c r="G229" s="49"/>
      <c r="H229" s="49"/>
      <c r="I229" s="49"/>
      <c r="J229" s="49"/>
      <c r="K229" s="49"/>
      <c r="L229" s="49"/>
      <c r="M229" s="49"/>
    </row>
    <row r="230" spans="1:13" x14ac:dyDescent="0.25">
      <c r="A230" s="49"/>
      <c r="B230" s="49"/>
      <c r="C230" s="49"/>
      <c r="D230" s="49"/>
      <c r="E230" s="49"/>
      <c r="F230" s="49"/>
      <c r="G230" s="49"/>
      <c r="H230" s="49"/>
      <c r="I230" s="49"/>
      <c r="J230" s="49"/>
      <c r="K230" s="49"/>
      <c r="L230" s="49"/>
      <c r="M230" s="49"/>
    </row>
    <row r="231" spans="1:13" x14ac:dyDescent="0.25">
      <c r="A231" s="49"/>
      <c r="B231" s="49"/>
      <c r="C231" s="49"/>
      <c r="D231" s="49"/>
      <c r="E231" s="49"/>
      <c r="F231" s="49"/>
      <c r="G231" s="49"/>
      <c r="H231" s="49"/>
      <c r="I231" s="49"/>
      <c r="J231" s="49"/>
      <c r="K231" s="49"/>
      <c r="L231" s="49"/>
      <c r="M231" s="49"/>
    </row>
    <row r="232" spans="1:13" x14ac:dyDescent="0.25">
      <c r="A232" s="49"/>
      <c r="B232" s="49"/>
      <c r="C232" s="49"/>
      <c r="D232" s="49"/>
      <c r="E232" s="49"/>
      <c r="F232" s="49"/>
      <c r="G232" s="49"/>
      <c r="H232" s="49"/>
      <c r="I232" s="49"/>
      <c r="J232" s="49"/>
      <c r="K232" s="49"/>
      <c r="L232" s="49"/>
      <c r="M232" s="49"/>
    </row>
    <row r="233" spans="1:13" x14ac:dyDescent="0.25">
      <c r="A233" s="49"/>
      <c r="B233" s="49"/>
      <c r="C233" s="49"/>
      <c r="D233" s="49"/>
      <c r="E233" s="49"/>
      <c r="F233" s="49"/>
      <c r="G233" s="49"/>
      <c r="H233" s="49"/>
      <c r="I233" s="49"/>
      <c r="J233" s="49"/>
      <c r="K233" s="49"/>
      <c r="L233" s="49"/>
      <c r="M233" s="49"/>
    </row>
    <row r="234" spans="1:13" x14ac:dyDescent="0.25">
      <c r="A234" s="49"/>
      <c r="B234" s="49"/>
      <c r="C234" s="49"/>
      <c r="D234" s="49"/>
      <c r="E234" s="49"/>
      <c r="F234" s="49"/>
      <c r="G234" s="49"/>
      <c r="H234" s="49"/>
      <c r="I234" s="49"/>
      <c r="J234" s="49"/>
      <c r="K234" s="49"/>
      <c r="L234" s="49"/>
      <c r="M234" s="49"/>
    </row>
    <row r="235" spans="1:13" x14ac:dyDescent="0.25">
      <c r="A235" s="49"/>
      <c r="B235" s="49"/>
      <c r="C235" s="49"/>
      <c r="D235" s="49"/>
      <c r="E235" s="49"/>
      <c r="F235" s="49"/>
      <c r="G235" s="49"/>
      <c r="H235" s="49"/>
      <c r="I235" s="49"/>
      <c r="J235" s="49"/>
      <c r="K235" s="49"/>
      <c r="L235" s="49"/>
      <c r="M235" s="49"/>
    </row>
    <row r="236" spans="1:13" x14ac:dyDescent="0.25">
      <c r="A236" s="49"/>
      <c r="B236" s="49"/>
      <c r="C236" s="49"/>
      <c r="D236" s="49"/>
      <c r="E236" s="49"/>
      <c r="F236" s="49"/>
      <c r="G236" s="49"/>
      <c r="H236" s="49"/>
      <c r="I236" s="49"/>
      <c r="J236" s="49"/>
      <c r="K236" s="49"/>
      <c r="L236" s="49"/>
      <c r="M236" s="49"/>
    </row>
    <row r="237" spans="1:13" x14ac:dyDescent="0.25">
      <c r="A237" s="49"/>
      <c r="B237" s="49"/>
      <c r="C237" s="49"/>
      <c r="D237" s="49"/>
      <c r="E237" s="49"/>
      <c r="F237" s="49"/>
      <c r="G237" s="49"/>
      <c r="H237" s="49"/>
      <c r="I237" s="49"/>
      <c r="J237" s="49"/>
      <c r="K237" s="49"/>
      <c r="L237" s="49"/>
      <c r="M237" s="49"/>
    </row>
    <row r="238" spans="1:13" x14ac:dyDescent="0.25">
      <c r="A238" s="49"/>
      <c r="B238" s="49"/>
      <c r="C238" s="49"/>
      <c r="D238" s="49"/>
      <c r="E238" s="49"/>
      <c r="F238" s="49"/>
      <c r="G238" s="49"/>
      <c r="H238" s="49"/>
      <c r="I238" s="49"/>
      <c r="J238" s="49"/>
      <c r="K238" s="49"/>
      <c r="L238" s="49"/>
      <c r="M238" s="49"/>
    </row>
    <row r="239" spans="1:13" x14ac:dyDescent="0.25">
      <c r="A239" s="49"/>
      <c r="B239" s="49"/>
      <c r="C239" s="49"/>
      <c r="D239" s="49"/>
      <c r="E239" s="49"/>
      <c r="F239" s="49"/>
      <c r="G239" s="49"/>
      <c r="H239" s="49"/>
      <c r="I239" s="49"/>
      <c r="J239" s="49"/>
      <c r="K239" s="49"/>
      <c r="L239" s="49"/>
      <c r="M239" s="49"/>
    </row>
    <row r="240" spans="1:13" x14ac:dyDescent="0.25">
      <c r="A240" s="49"/>
      <c r="B240" s="49"/>
      <c r="C240" s="49"/>
      <c r="D240" s="49"/>
      <c r="E240" s="49"/>
      <c r="F240" s="49"/>
      <c r="G240" s="49"/>
      <c r="H240" s="49"/>
      <c r="I240" s="49"/>
      <c r="J240" s="49"/>
      <c r="K240" s="49"/>
      <c r="L240" s="49"/>
      <c r="M240" s="49"/>
    </row>
    <row r="241" spans="1:13" x14ac:dyDescent="0.25">
      <c r="A241" s="49"/>
      <c r="B241" s="49"/>
      <c r="C241" s="49"/>
      <c r="D241" s="49"/>
      <c r="E241" s="49"/>
      <c r="F241" s="49"/>
      <c r="G241" s="49"/>
      <c r="H241" s="49"/>
      <c r="I241" s="49"/>
      <c r="J241" s="49"/>
      <c r="K241" s="49"/>
      <c r="L241" s="49"/>
      <c r="M241" s="49"/>
    </row>
    <row r="242" spans="1:13" x14ac:dyDescent="0.25">
      <c r="A242" s="49"/>
      <c r="B242" s="49"/>
      <c r="C242" s="49"/>
      <c r="D242" s="49"/>
      <c r="E242" s="49"/>
      <c r="F242" s="49"/>
      <c r="G242" s="49"/>
      <c r="H242" s="49"/>
      <c r="I242" s="49"/>
      <c r="J242" s="49"/>
      <c r="K242" s="49"/>
      <c r="L242" s="49"/>
      <c r="M242" s="49"/>
    </row>
    <row r="243" spans="1:13" x14ac:dyDescent="0.25">
      <c r="A243" s="49"/>
      <c r="B243" s="49"/>
      <c r="C243" s="49"/>
      <c r="D243" s="49"/>
      <c r="E243" s="49"/>
      <c r="F243" s="49"/>
      <c r="G243" s="49"/>
      <c r="H243" s="49"/>
      <c r="I243" s="49"/>
      <c r="J243" s="49"/>
      <c r="K243" s="49"/>
      <c r="L243" s="49"/>
      <c r="M243" s="49"/>
    </row>
    <row r="244" spans="1:13" x14ac:dyDescent="0.25">
      <c r="A244" s="49"/>
      <c r="B244" s="49"/>
      <c r="C244" s="49"/>
      <c r="D244" s="49"/>
      <c r="E244" s="49"/>
      <c r="F244" s="49"/>
      <c r="G244" s="49"/>
      <c r="H244" s="49"/>
      <c r="I244" s="49"/>
      <c r="J244" s="49"/>
      <c r="K244" s="49"/>
      <c r="L244" s="49"/>
      <c r="M244" s="49"/>
    </row>
    <row r="245" spans="1:13" x14ac:dyDescent="0.25">
      <c r="A245" s="49"/>
      <c r="B245" s="49"/>
      <c r="C245" s="49"/>
      <c r="D245" s="49"/>
      <c r="E245" s="49"/>
      <c r="F245" s="49"/>
      <c r="G245" s="49"/>
      <c r="H245" s="49"/>
      <c r="I245" s="49"/>
      <c r="J245" s="49"/>
      <c r="K245" s="49"/>
      <c r="L245" s="49"/>
      <c r="M245" s="49"/>
    </row>
    <row r="246" spans="1:13" x14ac:dyDescent="0.25">
      <c r="A246" s="49"/>
      <c r="B246" s="49"/>
      <c r="C246" s="49"/>
      <c r="D246" s="49"/>
      <c r="E246" s="49"/>
      <c r="F246" s="49"/>
      <c r="G246" s="49"/>
      <c r="H246" s="49"/>
      <c r="I246" s="49"/>
      <c r="J246" s="49"/>
      <c r="K246" s="49"/>
      <c r="L246" s="49"/>
      <c r="M246" s="49"/>
    </row>
    <row r="247" spans="1:13" x14ac:dyDescent="0.25">
      <c r="A247" s="49"/>
      <c r="B247" s="49"/>
      <c r="C247" s="49"/>
      <c r="D247" s="49"/>
      <c r="E247" s="49"/>
      <c r="F247" s="49"/>
      <c r="G247" s="49"/>
      <c r="H247" s="49"/>
      <c r="I247" s="49"/>
      <c r="J247" s="49"/>
      <c r="K247" s="49"/>
      <c r="L247" s="49"/>
      <c r="M247" s="49"/>
    </row>
    <row r="248" spans="1:13" x14ac:dyDescent="0.25">
      <c r="A248" s="49"/>
      <c r="B248" s="49"/>
      <c r="C248" s="49"/>
      <c r="D248" s="49"/>
      <c r="E248" s="49"/>
      <c r="F248" s="49"/>
      <c r="G248" s="49"/>
      <c r="H248" s="49"/>
      <c r="I248" s="49"/>
      <c r="J248" s="49"/>
      <c r="K248" s="49"/>
      <c r="L248" s="49"/>
      <c r="M248" s="49"/>
    </row>
    <row r="249" spans="1:13" x14ac:dyDescent="0.25">
      <c r="A249" s="49"/>
      <c r="B249" s="49"/>
      <c r="C249" s="49"/>
      <c r="D249" s="49"/>
      <c r="E249" s="49"/>
      <c r="F249" s="49"/>
      <c r="G249" s="49"/>
      <c r="H249" s="49"/>
      <c r="I249" s="49"/>
      <c r="J249" s="49"/>
      <c r="K249" s="49"/>
      <c r="L249" s="49"/>
      <c r="M249" s="49"/>
    </row>
    <row r="250" spans="1:13" x14ac:dyDescent="0.25">
      <c r="A250" s="49"/>
      <c r="B250" s="49"/>
      <c r="C250" s="49"/>
      <c r="D250" s="49"/>
      <c r="E250" s="49"/>
      <c r="F250" s="49"/>
      <c r="G250" s="49"/>
      <c r="H250" s="49"/>
      <c r="I250" s="49"/>
      <c r="J250" s="49"/>
      <c r="K250" s="49"/>
      <c r="L250" s="49"/>
      <c r="M250" s="49"/>
    </row>
    <row r="251" spans="1:13" x14ac:dyDescent="0.25">
      <c r="A251" s="49"/>
      <c r="B251" s="49"/>
      <c r="C251" s="49"/>
      <c r="D251" s="49"/>
      <c r="E251" s="49"/>
      <c r="F251" s="49"/>
      <c r="G251" s="49"/>
      <c r="H251" s="49"/>
      <c r="I251" s="49"/>
      <c r="J251" s="49"/>
      <c r="K251" s="49"/>
      <c r="L251" s="49"/>
      <c r="M251" s="49"/>
    </row>
    <row r="252" spans="1:13" x14ac:dyDescent="0.25">
      <c r="A252" s="49"/>
      <c r="B252" s="49"/>
      <c r="C252" s="49"/>
      <c r="D252" s="49"/>
      <c r="E252" s="49"/>
      <c r="F252" s="49"/>
      <c r="G252" s="49"/>
      <c r="H252" s="49"/>
      <c r="I252" s="49"/>
      <c r="J252" s="49"/>
      <c r="K252" s="49"/>
      <c r="L252" s="49"/>
      <c r="M252" s="49"/>
    </row>
    <row r="253" spans="1:13" x14ac:dyDescent="0.25">
      <c r="A253" s="49"/>
      <c r="B253" s="49"/>
      <c r="C253" s="49"/>
      <c r="D253" s="49"/>
      <c r="E253" s="49"/>
      <c r="F253" s="49"/>
      <c r="G253" s="49"/>
      <c r="H253" s="49"/>
      <c r="I253" s="49"/>
      <c r="J253" s="49"/>
      <c r="K253" s="49"/>
      <c r="L253" s="49"/>
      <c r="M253" s="49"/>
    </row>
    <row r="254" spans="1:13" x14ac:dyDescent="0.25">
      <c r="A254" s="49"/>
      <c r="B254" s="49"/>
      <c r="C254" s="49"/>
      <c r="D254" s="49"/>
      <c r="E254" s="49"/>
      <c r="F254" s="49"/>
      <c r="G254" s="49"/>
      <c r="H254" s="49"/>
      <c r="I254" s="49"/>
      <c r="J254" s="49"/>
      <c r="K254" s="49"/>
      <c r="L254" s="49"/>
      <c r="M254" s="49"/>
    </row>
    <row r="255" spans="1:13" x14ac:dyDescent="0.25">
      <c r="A255" s="49"/>
      <c r="B255" s="49"/>
      <c r="C255" s="49"/>
      <c r="D255" s="49"/>
      <c r="E255" s="49"/>
      <c r="F255" s="49"/>
      <c r="G255" s="49"/>
      <c r="H255" s="49"/>
      <c r="I255" s="49"/>
      <c r="J255" s="49"/>
      <c r="K255" s="49"/>
      <c r="L255" s="49"/>
      <c r="M255" s="49"/>
    </row>
    <row r="256" spans="1:13" x14ac:dyDescent="0.25">
      <c r="A256" s="49"/>
      <c r="B256" s="49"/>
      <c r="C256" s="49"/>
      <c r="D256" s="49"/>
      <c r="E256" s="49"/>
      <c r="F256" s="49"/>
      <c r="G256" s="49"/>
      <c r="H256" s="49"/>
      <c r="I256" s="49"/>
      <c r="J256" s="49"/>
      <c r="K256" s="49"/>
      <c r="L256" s="49"/>
      <c r="M256" s="49"/>
    </row>
    <row r="257" spans="1:13" x14ac:dyDescent="0.25">
      <c r="A257" s="49"/>
      <c r="B257" s="49"/>
      <c r="C257" s="49"/>
      <c r="D257" s="49"/>
      <c r="E257" s="49"/>
      <c r="F257" s="49"/>
      <c r="G257" s="49"/>
      <c r="H257" s="49"/>
      <c r="I257" s="49"/>
      <c r="J257" s="49"/>
      <c r="K257" s="49"/>
      <c r="L257" s="49"/>
      <c r="M257" s="49"/>
    </row>
    <row r="258" spans="1:13" x14ac:dyDescent="0.25">
      <c r="A258" s="49"/>
      <c r="B258" s="49"/>
      <c r="C258" s="49"/>
      <c r="D258" s="49"/>
      <c r="E258" s="49"/>
      <c r="F258" s="49"/>
      <c r="G258" s="49"/>
      <c r="H258" s="49"/>
      <c r="I258" s="49"/>
      <c r="J258" s="49"/>
      <c r="K258" s="49"/>
      <c r="L258" s="49"/>
      <c r="M258" s="49"/>
    </row>
    <row r="259" spans="1:13" x14ac:dyDescent="0.25">
      <c r="A259" s="49"/>
      <c r="B259" s="49"/>
      <c r="C259" s="49"/>
      <c r="D259" s="49"/>
      <c r="E259" s="49"/>
      <c r="F259" s="49"/>
      <c r="G259" s="49"/>
      <c r="H259" s="49"/>
      <c r="I259" s="49"/>
      <c r="J259" s="49"/>
      <c r="K259" s="49"/>
      <c r="L259" s="49"/>
      <c r="M259" s="49"/>
    </row>
    <row r="260" spans="1:13" x14ac:dyDescent="0.25">
      <c r="A260" s="49"/>
      <c r="B260" s="49"/>
      <c r="C260" s="49"/>
      <c r="D260" s="49"/>
      <c r="E260" s="49"/>
      <c r="F260" s="49"/>
      <c r="G260" s="49"/>
      <c r="H260" s="49"/>
      <c r="I260" s="49"/>
      <c r="J260" s="49"/>
      <c r="K260" s="49"/>
      <c r="L260" s="49"/>
      <c r="M260" s="49"/>
    </row>
    <row r="261" spans="1:13" x14ac:dyDescent="0.25">
      <c r="A261" s="49"/>
      <c r="B261" s="49"/>
      <c r="C261" s="49"/>
      <c r="D261" s="49"/>
      <c r="E261" s="49"/>
      <c r="F261" s="49"/>
      <c r="G261" s="49"/>
      <c r="H261" s="49"/>
      <c r="I261" s="49"/>
      <c r="J261" s="49"/>
      <c r="K261" s="49"/>
      <c r="L261" s="49"/>
      <c r="M261" s="49"/>
    </row>
    <row r="262" spans="1:13" x14ac:dyDescent="0.25">
      <c r="A262" s="49"/>
      <c r="B262" s="49"/>
      <c r="C262" s="49"/>
      <c r="D262" s="49"/>
      <c r="E262" s="49"/>
      <c r="F262" s="49"/>
      <c r="G262" s="49"/>
      <c r="H262" s="49"/>
      <c r="I262" s="49"/>
      <c r="J262" s="49"/>
      <c r="K262" s="49"/>
      <c r="L262" s="49"/>
      <c r="M262" s="49"/>
    </row>
    <row r="263" spans="1:13" x14ac:dyDescent="0.25">
      <c r="A263" s="49"/>
      <c r="B263" s="49"/>
      <c r="C263" s="49"/>
      <c r="D263" s="49"/>
      <c r="E263" s="49"/>
      <c r="F263" s="49"/>
      <c r="G263" s="49"/>
      <c r="H263" s="49"/>
      <c r="I263" s="49"/>
      <c r="J263" s="49"/>
      <c r="K263" s="49"/>
      <c r="L263" s="49"/>
      <c r="M263" s="49"/>
    </row>
    <row r="264" spans="1:13" x14ac:dyDescent="0.25">
      <c r="A264" s="49"/>
      <c r="B264" s="49"/>
      <c r="C264" s="49"/>
      <c r="D264" s="49"/>
      <c r="E264" s="49"/>
      <c r="F264" s="49"/>
      <c r="G264" s="49"/>
      <c r="H264" s="49"/>
      <c r="I264" s="49"/>
      <c r="J264" s="49"/>
      <c r="K264" s="49"/>
      <c r="L264" s="49"/>
      <c r="M264" s="49"/>
    </row>
    <row r="265" spans="1:13" x14ac:dyDescent="0.25">
      <c r="A265" s="49"/>
      <c r="B265" s="49"/>
      <c r="C265" s="49"/>
      <c r="D265" s="49"/>
      <c r="E265" s="49"/>
      <c r="F265" s="49"/>
      <c r="G265" s="49"/>
      <c r="H265" s="49"/>
      <c r="I265" s="49"/>
      <c r="J265" s="49"/>
      <c r="K265" s="49"/>
      <c r="L265" s="49"/>
      <c r="M265" s="49"/>
    </row>
    <row r="266" spans="1:13" x14ac:dyDescent="0.25">
      <c r="A266" s="49"/>
      <c r="B266" s="49"/>
      <c r="C266" s="49"/>
      <c r="D266" s="49"/>
      <c r="E266" s="49"/>
      <c r="F266" s="49"/>
      <c r="G266" s="49"/>
      <c r="H266" s="49"/>
      <c r="I266" s="49"/>
      <c r="J266" s="49"/>
      <c r="K266" s="49"/>
      <c r="L266" s="49"/>
      <c r="M266" s="49"/>
    </row>
    <row r="267" spans="1:13" x14ac:dyDescent="0.25">
      <c r="A267" s="49"/>
      <c r="B267" s="49"/>
      <c r="C267" s="49"/>
      <c r="D267" s="49"/>
      <c r="E267" s="49"/>
      <c r="F267" s="49"/>
      <c r="G267" s="49"/>
      <c r="H267" s="49"/>
      <c r="I267" s="49"/>
      <c r="J267" s="49"/>
      <c r="K267" s="49"/>
      <c r="L267" s="49"/>
      <c r="M267" s="49"/>
    </row>
    <row r="268" spans="1:13" x14ac:dyDescent="0.25">
      <c r="A268" s="49"/>
      <c r="B268" s="49"/>
      <c r="C268" s="49"/>
      <c r="D268" s="49"/>
      <c r="E268" s="49"/>
      <c r="F268" s="49"/>
      <c r="G268" s="49"/>
      <c r="H268" s="49"/>
      <c r="I268" s="49"/>
      <c r="J268" s="49"/>
      <c r="K268" s="49"/>
      <c r="L268" s="49"/>
      <c r="M268" s="49"/>
    </row>
    <row r="269" spans="1:13" x14ac:dyDescent="0.25">
      <c r="A269" s="49"/>
      <c r="B269" s="49"/>
      <c r="C269" s="49"/>
      <c r="D269" s="49"/>
      <c r="E269" s="49"/>
      <c r="F269" s="49"/>
      <c r="G269" s="49"/>
      <c r="H269" s="49"/>
      <c r="I269" s="49"/>
      <c r="J269" s="49"/>
      <c r="K269" s="49"/>
      <c r="L269" s="49"/>
      <c r="M269" s="49"/>
    </row>
    <row r="270" spans="1:13" x14ac:dyDescent="0.25">
      <c r="A270" s="49"/>
      <c r="B270" s="49"/>
      <c r="C270" s="49"/>
      <c r="D270" s="49"/>
      <c r="E270" s="49"/>
      <c r="F270" s="49"/>
      <c r="G270" s="49"/>
      <c r="H270" s="49"/>
      <c r="I270" s="49"/>
      <c r="J270" s="49"/>
      <c r="K270" s="49"/>
      <c r="L270" s="49"/>
      <c r="M270" s="49"/>
    </row>
    <row r="271" spans="1:13" x14ac:dyDescent="0.25">
      <c r="A271" s="49"/>
      <c r="B271" s="49"/>
      <c r="C271" s="49"/>
      <c r="D271" s="49"/>
      <c r="E271" s="49"/>
      <c r="F271" s="49"/>
      <c r="G271" s="49"/>
      <c r="H271" s="49"/>
      <c r="I271" s="49"/>
      <c r="J271" s="49"/>
      <c r="K271" s="49"/>
      <c r="L271" s="49"/>
      <c r="M271" s="49"/>
    </row>
    <row r="272" spans="1:13" x14ac:dyDescent="0.25">
      <c r="A272" s="49"/>
      <c r="B272" s="49"/>
      <c r="C272" s="49"/>
      <c r="D272" s="49"/>
      <c r="E272" s="49"/>
      <c r="F272" s="49"/>
      <c r="G272" s="49"/>
      <c r="H272" s="49"/>
      <c r="I272" s="49"/>
      <c r="J272" s="49"/>
      <c r="K272" s="49"/>
      <c r="L272" s="49"/>
      <c r="M272" s="49"/>
    </row>
    <row r="273" spans="1:13" x14ac:dyDescent="0.25">
      <c r="A273" s="49"/>
      <c r="B273" s="49"/>
      <c r="C273" s="49"/>
      <c r="D273" s="49"/>
      <c r="E273" s="49"/>
      <c r="F273" s="49"/>
      <c r="G273" s="49"/>
      <c r="H273" s="49"/>
      <c r="I273" s="49"/>
      <c r="J273" s="49"/>
      <c r="K273" s="49"/>
      <c r="L273" s="49"/>
      <c r="M273" s="49"/>
    </row>
    <row r="274" spans="1:13" x14ac:dyDescent="0.25">
      <c r="A274" s="49"/>
      <c r="B274" s="49"/>
      <c r="C274" s="49"/>
      <c r="D274" s="49"/>
      <c r="E274" s="49"/>
      <c r="F274" s="49"/>
      <c r="G274" s="49"/>
      <c r="H274" s="49"/>
      <c r="I274" s="49"/>
      <c r="J274" s="49"/>
      <c r="K274" s="49"/>
      <c r="L274" s="49"/>
      <c r="M274" s="49"/>
    </row>
    <row r="275" spans="1:13" x14ac:dyDescent="0.25">
      <c r="A275" s="49"/>
      <c r="B275" s="49"/>
      <c r="C275" s="49"/>
      <c r="D275" s="49"/>
      <c r="E275" s="49"/>
      <c r="F275" s="49"/>
      <c r="G275" s="49"/>
      <c r="H275" s="49"/>
      <c r="I275" s="49"/>
      <c r="J275" s="49"/>
      <c r="K275" s="49"/>
      <c r="L275" s="49"/>
      <c r="M275" s="49"/>
    </row>
    <row r="276" spans="1:13" x14ac:dyDescent="0.25">
      <c r="A276" s="49"/>
      <c r="B276" s="49"/>
      <c r="C276" s="49"/>
      <c r="D276" s="49"/>
      <c r="E276" s="49"/>
      <c r="F276" s="49"/>
      <c r="G276" s="49"/>
      <c r="H276" s="49"/>
      <c r="I276" s="49"/>
      <c r="J276" s="49"/>
      <c r="K276" s="49"/>
      <c r="L276" s="49"/>
      <c r="M276" s="49"/>
    </row>
    <row r="277" spans="1:13" x14ac:dyDescent="0.25">
      <c r="A277" s="49"/>
      <c r="B277" s="49"/>
      <c r="C277" s="49"/>
      <c r="D277" s="49"/>
      <c r="E277" s="49"/>
      <c r="F277" s="49"/>
      <c r="G277" s="49"/>
      <c r="H277" s="49"/>
      <c r="I277" s="49"/>
      <c r="J277" s="49"/>
      <c r="K277" s="49"/>
      <c r="L277" s="49"/>
      <c r="M277" s="49"/>
    </row>
    <row r="278" spans="1:13" x14ac:dyDescent="0.25">
      <c r="A278" s="49"/>
      <c r="B278" s="49"/>
      <c r="C278" s="49"/>
      <c r="D278" s="49"/>
      <c r="E278" s="49"/>
      <c r="F278" s="49"/>
      <c r="G278" s="49"/>
      <c r="H278" s="49"/>
      <c r="I278" s="49"/>
      <c r="J278" s="49"/>
      <c r="K278" s="49"/>
      <c r="L278" s="49"/>
      <c r="M278" s="49"/>
    </row>
    <row r="279" spans="1:13" x14ac:dyDescent="0.25">
      <c r="A279" s="49"/>
      <c r="B279" s="49"/>
      <c r="C279" s="49"/>
      <c r="D279" s="49"/>
      <c r="E279" s="49"/>
      <c r="F279" s="49"/>
      <c r="G279" s="49"/>
      <c r="H279" s="49"/>
      <c r="I279" s="49"/>
      <c r="J279" s="49"/>
      <c r="K279" s="49"/>
      <c r="L279" s="49"/>
      <c r="M279" s="49"/>
    </row>
    <row r="280" spans="1:13" x14ac:dyDescent="0.25">
      <c r="A280" s="49"/>
      <c r="B280" s="49"/>
      <c r="C280" s="49"/>
      <c r="D280" s="49"/>
      <c r="E280" s="49"/>
      <c r="F280" s="49"/>
      <c r="G280" s="49"/>
      <c r="H280" s="49"/>
      <c r="I280" s="49"/>
      <c r="J280" s="49"/>
      <c r="K280" s="49"/>
      <c r="L280" s="49"/>
      <c r="M280" s="49"/>
    </row>
    <row r="281" spans="1:13" x14ac:dyDescent="0.25">
      <c r="A281" s="49"/>
      <c r="B281" s="49"/>
      <c r="C281" s="49"/>
      <c r="D281" s="49"/>
      <c r="E281" s="49"/>
      <c r="F281" s="49"/>
      <c r="G281" s="49"/>
      <c r="H281" s="49"/>
      <c r="I281" s="49"/>
      <c r="J281" s="49"/>
      <c r="K281" s="49"/>
      <c r="L281" s="49"/>
      <c r="M281" s="49"/>
    </row>
    <row r="282" spans="1:13" x14ac:dyDescent="0.25">
      <c r="A282" s="49"/>
      <c r="B282" s="49"/>
      <c r="C282" s="49"/>
      <c r="D282" s="49"/>
      <c r="E282" s="49"/>
      <c r="F282" s="49"/>
      <c r="G282" s="49"/>
      <c r="H282" s="49"/>
      <c r="I282" s="49"/>
      <c r="J282" s="49"/>
      <c r="K282" s="49"/>
      <c r="L282" s="49"/>
      <c r="M282" s="49"/>
    </row>
    <row r="283" spans="1:13" x14ac:dyDescent="0.25">
      <c r="A283" s="49"/>
      <c r="B283" s="49"/>
      <c r="C283" s="49"/>
      <c r="D283" s="49"/>
      <c r="E283" s="49"/>
      <c r="F283" s="49"/>
      <c r="G283" s="49"/>
      <c r="H283" s="49"/>
      <c r="I283" s="49"/>
      <c r="J283" s="49"/>
      <c r="K283" s="49"/>
      <c r="L283" s="49"/>
      <c r="M283" s="49"/>
    </row>
    <row r="284" spans="1:13" x14ac:dyDescent="0.25">
      <c r="A284" s="49"/>
      <c r="B284" s="49"/>
      <c r="C284" s="49"/>
      <c r="D284" s="49"/>
      <c r="E284" s="49"/>
      <c r="F284" s="49"/>
      <c r="G284" s="49"/>
      <c r="H284" s="49"/>
      <c r="I284" s="49"/>
      <c r="J284" s="49"/>
      <c r="K284" s="49"/>
      <c r="L284" s="49"/>
      <c r="M284" s="49"/>
    </row>
    <row r="285" spans="1:13" x14ac:dyDescent="0.25">
      <c r="A285" s="49"/>
      <c r="B285" s="49"/>
      <c r="C285" s="49"/>
      <c r="D285" s="49"/>
      <c r="E285" s="49"/>
      <c r="F285" s="49"/>
      <c r="G285" s="49"/>
      <c r="H285" s="49"/>
      <c r="I285" s="49"/>
      <c r="J285" s="49"/>
      <c r="K285" s="49"/>
      <c r="L285" s="49"/>
      <c r="M285" s="49"/>
    </row>
    <row r="286" spans="1:13" x14ac:dyDescent="0.25">
      <c r="A286" s="49"/>
      <c r="B286" s="49"/>
      <c r="C286" s="49"/>
      <c r="D286" s="49"/>
      <c r="E286" s="49"/>
      <c r="F286" s="49"/>
      <c r="G286" s="49"/>
      <c r="H286" s="49"/>
      <c r="I286" s="49"/>
      <c r="J286" s="49"/>
      <c r="K286" s="49"/>
      <c r="L286" s="49"/>
      <c r="M286" s="49"/>
    </row>
    <row r="287" spans="1:13" x14ac:dyDescent="0.25">
      <c r="A287" s="49"/>
      <c r="B287" s="49"/>
      <c r="C287" s="49"/>
      <c r="D287" s="49"/>
      <c r="E287" s="49"/>
      <c r="F287" s="49"/>
      <c r="G287" s="49"/>
      <c r="H287" s="49"/>
      <c r="I287" s="49"/>
      <c r="J287" s="49"/>
      <c r="K287" s="49"/>
      <c r="L287" s="49"/>
      <c r="M287" s="49"/>
    </row>
    <row r="288" spans="1:13" x14ac:dyDescent="0.25">
      <c r="A288" s="49"/>
      <c r="B288" s="49"/>
      <c r="C288" s="49"/>
      <c r="D288" s="49"/>
      <c r="E288" s="49"/>
      <c r="F288" s="49"/>
      <c r="G288" s="49"/>
      <c r="H288" s="49"/>
      <c r="I288" s="49"/>
      <c r="J288" s="49"/>
      <c r="K288" s="49"/>
      <c r="L288" s="49"/>
      <c r="M288" s="49"/>
    </row>
    <row r="289" spans="1:13" x14ac:dyDescent="0.25">
      <c r="A289" s="49"/>
      <c r="B289" s="49"/>
      <c r="C289" s="49"/>
      <c r="D289" s="49"/>
      <c r="E289" s="49"/>
      <c r="F289" s="49"/>
      <c r="G289" s="49"/>
      <c r="H289" s="49"/>
      <c r="I289" s="49"/>
      <c r="J289" s="49"/>
      <c r="K289" s="49"/>
      <c r="L289" s="49"/>
      <c r="M289" s="49"/>
    </row>
    <row r="290" spans="1:13" x14ac:dyDescent="0.25">
      <c r="A290" s="49"/>
      <c r="B290" s="49"/>
      <c r="C290" s="49"/>
      <c r="D290" s="49"/>
      <c r="E290" s="49"/>
      <c r="F290" s="49"/>
      <c r="G290" s="49"/>
      <c r="H290" s="49"/>
      <c r="I290" s="49"/>
      <c r="J290" s="49"/>
      <c r="K290" s="49"/>
      <c r="L290" s="49"/>
      <c r="M290" s="49"/>
    </row>
    <row r="291" spans="1:13" x14ac:dyDescent="0.25">
      <c r="A291" s="49"/>
      <c r="B291" s="49"/>
      <c r="C291" s="49"/>
      <c r="D291" s="49"/>
      <c r="E291" s="49"/>
      <c r="F291" s="49"/>
      <c r="G291" s="49"/>
      <c r="H291" s="49"/>
      <c r="I291" s="49"/>
      <c r="J291" s="49"/>
      <c r="K291" s="49"/>
      <c r="L291" s="49"/>
      <c r="M291" s="49"/>
    </row>
    <row r="292" spans="1:13" x14ac:dyDescent="0.25">
      <c r="A292" s="49"/>
      <c r="B292" s="49"/>
      <c r="C292" s="49"/>
      <c r="D292" s="49"/>
      <c r="E292" s="49"/>
      <c r="F292" s="49"/>
      <c r="G292" s="49"/>
      <c r="H292" s="49"/>
      <c r="I292" s="49"/>
      <c r="J292" s="49"/>
      <c r="K292" s="49"/>
      <c r="L292" s="49"/>
      <c r="M292" s="49"/>
    </row>
    <row r="293" spans="1:13" x14ac:dyDescent="0.25">
      <c r="A293" s="49"/>
      <c r="B293" s="49"/>
      <c r="C293" s="49"/>
      <c r="D293" s="49"/>
      <c r="E293" s="49"/>
      <c r="F293" s="49"/>
      <c r="G293" s="49"/>
      <c r="H293" s="49"/>
      <c r="I293" s="49"/>
      <c r="J293" s="49"/>
      <c r="K293" s="49"/>
      <c r="L293" s="49"/>
      <c r="M293" s="49"/>
    </row>
    <row r="294" spans="1:13" x14ac:dyDescent="0.25">
      <c r="A294" s="49"/>
      <c r="B294" s="49"/>
      <c r="C294" s="49"/>
      <c r="D294" s="49"/>
      <c r="E294" s="49"/>
      <c r="F294" s="49"/>
      <c r="G294" s="49"/>
      <c r="H294" s="49"/>
      <c r="I294" s="49"/>
      <c r="J294" s="49"/>
      <c r="K294" s="49"/>
      <c r="L294" s="49"/>
      <c r="M294" s="49"/>
    </row>
    <row r="295" spans="1:13" x14ac:dyDescent="0.25">
      <c r="A295" s="49"/>
      <c r="B295" s="49"/>
      <c r="C295" s="49"/>
      <c r="D295" s="49"/>
      <c r="E295" s="49"/>
      <c r="F295" s="49"/>
      <c r="G295" s="49"/>
      <c r="H295" s="49"/>
      <c r="I295" s="49"/>
      <c r="J295" s="49"/>
      <c r="K295" s="49"/>
      <c r="L295" s="49"/>
      <c r="M295" s="49"/>
    </row>
    <row r="296" spans="1:13" x14ac:dyDescent="0.25">
      <c r="A296" s="49"/>
      <c r="B296" s="49"/>
      <c r="C296" s="49"/>
      <c r="D296" s="49"/>
      <c r="E296" s="49"/>
      <c r="F296" s="49"/>
      <c r="G296" s="49"/>
      <c r="H296" s="49"/>
      <c r="I296" s="49"/>
      <c r="J296" s="49"/>
      <c r="K296" s="49"/>
      <c r="L296" s="49"/>
      <c r="M296" s="49"/>
    </row>
    <row r="297" spans="1:13" x14ac:dyDescent="0.25">
      <c r="A297" s="49"/>
      <c r="B297" s="49"/>
      <c r="C297" s="49"/>
      <c r="D297" s="49"/>
      <c r="E297" s="49"/>
      <c r="F297" s="49"/>
      <c r="G297" s="49"/>
      <c r="H297" s="49"/>
      <c r="I297" s="49"/>
      <c r="J297" s="49"/>
      <c r="K297" s="49"/>
      <c r="L297" s="49"/>
      <c r="M297" s="49"/>
    </row>
    <row r="298" spans="1:13" x14ac:dyDescent="0.25">
      <c r="A298" s="49"/>
      <c r="B298" s="49"/>
      <c r="C298" s="49"/>
      <c r="D298" s="49"/>
      <c r="E298" s="49"/>
      <c r="F298" s="49"/>
      <c r="G298" s="49"/>
      <c r="H298" s="49"/>
      <c r="I298" s="49"/>
      <c r="J298" s="49"/>
      <c r="K298" s="49"/>
      <c r="L298" s="49"/>
      <c r="M298" s="49"/>
    </row>
    <row r="299" spans="1:13" x14ac:dyDescent="0.25">
      <c r="A299" s="49"/>
      <c r="B299" s="49"/>
      <c r="C299" s="49"/>
      <c r="D299" s="49"/>
      <c r="E299" s="49"/>
      <c r="F299" s="49"/>
      <c r="G299" s="49"/>
      <c r="H299" s="49"/>
      <c r="I299" s="49"/>
      <c r="J299" s="49"/>
      <c r="K299" s="49"/>
      <c r="L299" s="49"/>
      <c r="M299" s="49"/>
    </row>
    <row r="300" spans="1:13" hidden="1" x14ac:dyDescent="0.25">
      <c r="B300" s="49"/>
      <c r="C300" s="49"/>
      <c r="D300" s="49"/>
      <c r="E300" s="49"/>
      <c r="F300" s="49"/>
      <c r="H300" s="49"/>
      <c r="I300" s="49"/>
      <c r="J300" s="49"/>
      <c r="K300" s="49"/>
      <c r="L300" s="49"/>
    </row>
    <row r="301" spans="1:13" x14ac:dyDescent="0.25">
      <c r="B301" s="49"/>
      <c r="C301" s="49"/>
      <c r="D301" s="49"/>
      <c r="E301" s="49"/>
      <c r="F301" s="49"/>
      <c r="H301" s="49"/>
      <c r="I301" s="49"/>
      <c r="J301" s="49"/>
      <c r="K301" s="49"/>
    </row>
    <row r="302" spans="1:13" hidden="1" x14ac:dyDescent="0.25">
      <c r="B302" s="49"/>
      <c r="C302" s="49"/>
      <c r="D302" s="49"/>
      <c r="E302" s="49"/>
      <c r="F302" s="49"/>
      <c r="H302" s="49"/>
      <c r="I302" s="49"/>
      <c r="J302" s="49"/>
      <c r="K302" s="49"/>
    </row>
    <row r="303" spans="1:13" hidden="1" x14ac:dyDescent="0.25">
      <c r="B303" s="49"/>
      <c r="C303" s="49"/>
      <c r="D303" s="49"/>
      <c r="E303" s="49"/>
      <c r="F303" s="49"/>
      <c r="H303" s="49"/>
      <c r="I303" s="49"/>
      <c r="J303" s="49"/>
      <c r="K303" s="49"/>
    </row>
    <row r="304" spans="1:13" hidden="1" x14ac:dyDescent="0.25">
      <c r="H304" s="49"/>
      <c r="I304" s="49"/>
      <c r="J304" s="49"/>
      <c r="K304" s="49"/>
    </row>
    <row r="305" spans="8:11" hidden="1" x14ac:dyDescent="0.25">
      <c r="H305" s="49"/>
      <c r="I305" s="49"/>
      <c r="J305" s="49"/>
      <c r="K305" s="49"/>
    </row>
    <row r="306" spans="8:11" hidden="1" x14ac:dyDescent="0.25">
      <c r="H306" s="49"/>
      <c r="I306" s="49"/>
      <c r="J306" s="49"/>
      <c r="K306" s="49"/>
    </row>
    <row r="307" spans="8:11" hidden="1" x14ac:dyDescent="0.25">
      <c r="H307" s="49"/>
      <c r="I307" s="49"/>
      <c r="J307" s="49"/>
      <c r="K307" s="49"/>
    </row>
    <row r="308" spans="8:11" hidden="1" x14ac:dyDescent="0.25">
      <c r="H308" s="49"/>
      <c r="I308" s="49"/>
      <c r="J308" s="49"/>
      <c r="K308" s="49"/>
    </row>
    <row r="309" spans="8:11" hidden="1" x14ac:dyDescent="0.25">
      <c r="H309" s="49"/>
      <c r="I309" s="49"/>
      <c r="J309" s="49"/>
      <c r="K309" s="49"/>
    </row>
    <row r="310" spans="8:11" hidden="1" x14ac:dyDescent="0.25">
      <c r="H310" s="49"/>
      <c r="I310" s="49"/>
      <c r="J310" s="49"/>
      <c r="K310" s="49"/>
    </row>
    <row r="311" spans="8:11" hidden="1" x14ac:dyDescent="0.25">
      <c r="H311" s="49"/>
      <c r="I311" s="49"/>
      <c r="J311" s="49"/>
      <c r="K311" s="49"/>
    </row>
    <row r="312" spans="8:11" hidden="1" x14ac:dyDescent="0.25">
      <c r="H312" s="49"/>
      <c r="I312" s="49"/>
      <c r="J312" s="49"/>
      <c r="K312" s="49"/>
    </row>
    <row r="313" spans="8:11" hidden="1" x14ac:dyDescent="0.25">
      <c r="H313" s="49"/>
      <c r="I313" s="49"/>
      <c r="J313" s="49"/>
      <c r="K313" s="49"/>
    </row>
    <row r="314" spans="8:11" hidden="1" x14ac:dyDescent="0.25">
      <c r="H314" s="49"/>
      <c r="I314" s="49"/>
      <c r="J314" s="49"/>
      <c r="K314" s="49"/>
    </row>
    <row r="315" spans="8:11" hidden="1" x14ac:dyDescent="0.25">
      <c r="H315" s="49"/>
      <c r="I315" s="49"/>
      <c r="J315" s="49"/>
      <c r="K315" s="49"/>
    </row>
    <row r="316" spans="8:11" hidden="1" x14ac:dyDescent="0.25">
      <c r="H316" s="49"/>
      <c r="I316" s="49"/>
      <c r="J316" s="49"/>
      <c r="K316" s="49"/>
    </row>
    <row r="317" spans="8:11" hidden="1" x14ac:dyDescent="0.25">
      <c r="H317" s="49"/>
      <c r="I317" s="49"/>
      <c r="J317" s="49"/>
      <c r="K317" s="49"/>
    </row>
    <row r="318" spans="8:11" hidden="1" x14ac:dyDescent="0.25">
      <c r="H318" s="49"/>
      <c r="I318" s="49"/>
      <c r="J318" s="49"/>
      <c r="K318" s="49"/>
    </row>
    <row r="319" spans="8:11" hidden="1" x14ac:dyDescent="0.25">
      <c r="H319" s="49"/>
      <c r="I319" s="49"/>
      <c r="J319" s="49"/>
      <c r="K319" s="49"/>
    </row>
    <row r="320" spans="8:11" hidden="1" x14ac:dyDescent="0.25">
      <c r="H320" s="49"/>
      <c r="I320" s="49"/>
      <c r="J320" s="49"/>
      <c r="K320" s="49"/>
    </row>
    <row r="321" spans="8:11" hidden="1" x14ac:dyDescent="0.25">
      <c r="H321" s="49"/>
      <c r="I321" s="49"/>
      <c r="J321" s="49"/>
      <c r="K321" s="49"/>
    </row>
    <row r="322" spans="8:11" hidden="1" x14ac:dyDescent="0.25">
      <c r="H322" s="49"/>
      <c r="I322" s="49"/>
      <c r="J322" s="49"/>
      <c r="K322" s="49"/>
    </row>
    <row r="323" spans="8:11" hidden="1" x14ac:dyDescent="0.25">
      <c r="H323" s="49"/>
      <c r="I323" s="49"/>
      <c r="J323" s="49"/>
      <c r="K323" s="49"/>
    </row>
    <row r="324" spans="8:11" hidden="1" x14ac:dyDescent="0.25">
      <c r="H324" s="49"/>
      <c r="I324" s="49"/>
      <c r="J324" s="49"/>
      <c r="K324" s="49"/>
    </row>
    <row r="325" spans="8:11" hidden="1" x14ac:dyDescent="0.25">
      <c r="H325" s="49"/>
      <c r="I325" s="49"/>
      <c r="J325" s="49"/>
      <c r="K325" s="49"/>
    </row>
    <row r="326" spans="8:11" hidden="1" x14ac:dyDescent="0.25">
      <c r="H326" s="49"/>
      <c r="I326" s="49"/>
      <c r="J326" s="49"/>
      <c r="K326" s="49"/>
    </row>
    <row r="327" spans="8:11" hidden="1" x14ac:dyDescent="0.25">
      <c r="H327" s="49"/>
      <c r="I327" s="49"/>
      <c r="J327" s="49"/>
      <c r="K327" s="49"/>
    </row>
    <row r="328" spans="8:11" hidden="1" x14ac:dyDescent="0.25">
      <c r="H328" s="49"/>
      <c r="I328" s="49"/>
      <c r="J328" s="49"/>
      <c r="K328" s="49"/>
    </row>
    <row r="329" spans="8:11" hidden="1" x14ac:dyDescent="0.25">
      <c r="H329" s="49"/>
      <c r="I329" s="49"/>
      <c r="J329" s="49"/>
      <c r="K329" s="49"/>
    </row>
    <row r="330" spans="8:11" hidden="1" x14ac:dyDescent="0.25">
      <c r="H330" s="49"/>
      <c r="I330" s="49"/>
      <c r="J330" s="49"/>
      <c r="K330" s="49"/>
    </row>
    <row r="331" spans="8:11" hidden="1" x14ac:dyDescent="0.25">
      <c r="H331" s="49"/>
      <c r="I331" s="49"/>
      <c r="J331" s="49"/>
      <c r="K331" s="49"/>
    </row>
    <row r="332" spans="8:11" hidden="1" x14ac:dyDescent="0.25">
      <c r="H332" s="49"/>
      <c r="I332" s="49"/>
      <c r="J332" s="49"/>
      <c r="K332" s="49"/>
    </row>
  </sheetData>
  <autoFilter ref="H25:K179" xr:uid="{00000000-0001-0000-0200-000000000000}"/>
  <phoneticPr fontId="7" type="noConversion"/>
  <conditionalFormatting sqref="D4:E4">
    <cfRule type="cellIs" dxfId="6" priority="2" operator="notBetween">
      <formula>-1</formula>
      <formula>1</formula>
    </cfRule>
  </conditionalFormatting>
  <conditionalFormatting sqref="D16:E16">
    <cfRule type="cellIs" dxfId="5" priority="3" operator="notBetween">
      <formula>-1</formula>
      <formula>1</formula>
    </cfRule>
  </conditionalFormatting>
  <conditionalFormatting sqref="D34:E34">
    <cfRule type="cellIs" dxfId="4" priority="10" operator="notBetween">
      <formula>-1</formula>
      <formula>1</formula>
    </cfRule>
  </conditionalFormatting>
  <conditionalFormatting sqref="F6:F13 F18:F31 F36:F61">
    <cfRule type="cellIs" dxfId="3" priority="12" operator="lessThan">
      <formula>-1</formula>
    </cfRule>
  </conditionalFormatting>
  <conditionalFormatting sqref="I24">
    <cfRule type="cellIs" dxfId="2" priority="8" operator="notBetween">
      <formula>-1</formula>
      <formula>1</formula>
    </cfRule>
  </conditionalFormatting>
  <conditionalFormatting sqref="I4:J4">
    <cfRule type="cellIs" dxfId="1" priority="7" operator="notBetween">
      <formula>-1</formula>
      <formula>1</formula>
    </cfRule>
  </conditionalFormatting>
  <conditionalFormatting sqref="K26:K178">
    <cfRule type="cellIs" dxfId="0" priority="13"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A5ADBE86533F4BB33EF516192173CE" ma:contentTypeVersion="6" ma:contentTypeDescription="Create a new document." ma:contentTypeScope="" ma:versionID="3387201b7c6ca973dfdeaa0ecd76273d">
  <xsd:schema xmlns:xsd="http://www.w3.org/2001/XMLSchema" xmlns:xs="http://www.w3.org/2001/XMLSchema" xmlns:p="http://schemas.microsoft.com/office/2006/metadata/properties" xmlns:ns2="f0af8808-8843-444b-94c4-86c0ae1c93da" xmlns:ns3="a9c38585-5fcb-43a1-9e74-2a80ca4f53bb" targetNamespace="http://schemas.microsoft.com/office/2006/metadata/properties" ma:root="true" ma:fieldsID="06769fd6a661746fa206fe150991829e" ns2:_="" ns3:_="">
    <xsd:import namespace="f0af8808-8843-444b-94c4-86c0ae1c93da"/>
    <xsd:import namespace="a9c38585-5fcb-43a1-9e74-2a80ca4f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8808-8843-444b-94c4-86c0ae1c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38585-5fcb-43a1-9e74-2a80ca4f53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2BB258-4CE4-4B9C-B21B-451AA716E438}">
  <ds:schemaRefs>
    <ds:schemaRef ds:uri="http://purl.org/dc/dcmitype/"/>
    <ds:schemaRef ds:uri="http://schemas.microsoft.com/office/2006/documentManagement/types"/>
    <ds:schemaRef ds:uri="http://purl.org/dc/terms/"/>
    <ds:schemaRef ds:uri="http://schemas.microsoft.com/office/2006/metadata/properties"/>
    <ds:schemaRef ds:uri="a9c38585-5fcb-43a1-9e74-2a80ca4f53bb"/>
    <ds:schemaRef ds:uri="http://purl.org/dc/elements/1.1/"/>
    <ds:schemaRef ds:uri="http://schemas.openxmlformats.org/package/2006/metadata/core-properties"/>
    <ds:schemaRef ds:uri="f0af8808-8843-444b-94c4-86c0ae1c93da"/>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A3C562A-D9FC-46DB-858E-A58823D3EA67}">
  <ds:schemaRefs>
    <ds:schemaRef ds:uri="http://schemas.microsoft.com/sharepoint/v3/contenttype/forms"/>
  </ds:schemaRefs>
</ds:datastoreItem>
</file>

<file path=customXml/itemProps3.xml><?xml version="1.0" encoding="utf-8"?>
<ds:datastoreItem xmlns:ds="http://schemas.openxmlformats.org/officeDocument/2006/customXml" ds:itemID="{D9C0FC80-D8D4-4186-A014-EF4336C89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8808-8843-444b-94c4-86c0ae1c93da"/>
    <ds:schemaRef ds:uri="a9c38585-5fcb-43a1-9e74-2a80ca4f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Secretaria de Administração</dc:creator>
  <cp:keywords/>
  <dc:description/>
  <cp:lastModifiedBy>Fernando Potyguar de Alencar Araújo</cp:lastModifiedBy>
  <cp:revision/>
  <dcterms:created xsi:type="dcterms:W3CDTF">2022-06-21T18:57:23Z</dcterms:created>
  <dcterms:modified xsi:type="dcterms:W3CDTF">2024-09-20T18:41:52Z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0x010100A1A5ADBE86533F4BB33EF516192173CE</vt:lpwstr>
  </property>
</Properties>
</file>