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DG\GDG\_Compartilhado\Processo de aquisições\2023\"/>
    </mc:Choice>
  </mc:AlternateContent>
  <bookViews>
    <workbookView xWindow="0" yWindow="0" windowWidth="28800" windowHeight="11700" activeTab="2"/>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PCA!$B$6:$T$200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5" l="1"/>
  <c r="I9" i="5"/>
  <c r="D12" i="5"/>
  <c r="I14" i="5"/>
  <c r="D10" i="5"/>
  <c r="I8" i="5"/>
  <c r="H9" i="5"/>
  <c r="H6" i="5"/>
  <c r="H5" i="5"/>
  <c r="I84" i="4"/>
  <c r="I73" i="4"/>
  <c r="C44" i="5"/>
  <c r="E44" i="5" s="1"/>
  <c r="C45" i="5"/>
  <c r="E45" i="5" s="1"/>
  <c r="C29" i="5"/>
  <c r="E29" i="5" s="1"/>
  <c r="I155" i="4"/>
  <c r="I68" i="4"/>
  <c r="I74" i="4"/>
  <c r="I195" i="4"/>
  <c r="I168" i="4" l="1"/>
  <c r="I55" i="4"/>
  <c r="I57" i="4"/>
  <c r="I78" i="4"/>
  <c r="I75" i="4"/>
  <c r="I12" i="4"/>
  <c r="I11" i="4"/>
  <c r="C47" i="5" l="1"/>
  <c r="E47" i="5" s="1"/>
  <c r="C46" i="5"/>
  <c r="E46" i="5" s="1"/>
  <c r="C43" i="5"/>
  <c r="E43" i="5" s="1"/>
  <c r="C42" i="5"/>
  <c r="E42" i="5" s="1"/>
  <c r="C41" i="5"/>
  <c r="E41" i="5" s="1"/>
  <c r="C40" i="5"/>
  <c r="E40" i="5" s="1"/>
  <c r="C39" i="5"/>
  <c r="E39" i="5" s="1"/>
  <c r="C38" i="5"/>
  <c r="E38" i="5" s="1"/>
  <c r="C37" i="5"/>
  <c r="E37" i="5" s="1"/>
  <c r="C36" i="5"/>
  <c r="E36" i="5" s="1"/>
  <c r="C35" i="5"/>
  <c r="E35" i="5" s="1"/>
  <c r="C34" i="5"/>
  <c r="E34" i="5" s="1"/>
  <c r="C33" i="5"/>
  <c r="E33" i="5" s="1"/>
  <c r="C32" i="5"/>
  <c r="E32" i="5" s="1"/>
  <c r="C30" i="5"/>
  <c r="E30" i="5" s="1"/>
  <c r="C28" i="5"/>
  <c r="E28" i="5" s="1"/>
  <c r="C27" i="5"/>
  <c r="E27" i="5" s="1"/>
  <c r="C25" i="5"/>
  <c r="E25" i="5" s="1"/>
  <c r="C24" i="5"/>
  <c r="E24" i="5" s="1"/>
  <c r="C23" i="5"/>
  <c r="E23" i="5" s="1"/>
  <c r="C22" i="5"/>
  <c r="E22" i="5" s="1"/>
  <c r="C21" i="5"/>
  <c r="E21" i="5" s="1"/>
  <c r="C20" i="5"/>
  <c r="C18" i="5"/>
  <c r="E18" i="5" s="1"/>
  <c r="C17" i="5"/>
  <c r="E17" i="5" s="1"/>
  <c r="E20" i="5" l="1"/>
  <c r="I165" i="4" l="1"/>
  <c r="I164" i="4"/>
  <c r="I163" i="4"/>
  <c r="I162" i="4"/>
  <c r="I15" i="4"/>
  <c r="I10" i="4"/>
  <c r="I187" i="4"/>
  <c r="I51" i="4"/>
  <c r="I113" i="4"/>
  <c r="I43" i="4" l="1"/>
  <c r="C31" i="5" l="1"/>
  <c r="E31" i="5" s="1"/>
  <c r="I123" i="4"/>
  <c r="I126" i="4"/>
  <c r="I64" i="4" l="1"/>
  <c r="I63" i="4"/>
  <c r="I59" i="4"/>
  <c r="I60" i="4"/>
  <c r="I17" i="4"/>
  <c r="C26" i="5" l="1"/>
  <c r="E26" i="5" s="1"/>
  <c r="I8" i="4"/>
  <c r="I86" i="4"/>
  <c r="I82" i="4"/>
  <c r="D5" i="5"/>
  <c r="I6" i="5"/>
  <c r="I5" i="5" s="1"/>
  <c r="C8" i="5" l="1"/>
  <c r="C9" i="5"/>
  <c r="C10" i="5"/>
  <c r="C11" i="5"/>
  <c r="C12" i="5"/>
  <c r="C5" i="5"/>
  <c r="I89" i="4" l="1"/>
  <c r="C7" i="5" l="1"/>
  <c r="I53" i="4" l="1"/>
  <c r="I50" i="4"/>
  <c r="I49" i="4"/>
  <c r="I31" i="4"/>
  <c r="C48" i="5" s="1"/>
  <c r="E48" i="5" s="1"/>
  <c r="I30" i="4"/>
  <c r="C49" i="5" l="1"/>
  <c r="E49" i="5" s="1"/>
  <c r="C19" i="5"/>
  <c r="E19" i="5" s="1"/>
  <c r="I29" i="4"/>
  <c r="I28" i="4"/>
  <c r="I7" i="4"/>
  <c r="I5" i="4" s="1"/>
  <c r="C15" i="5" l="1"/>
  <c r="C6" i="5"/>
  <c r="D6" i="5"/>
  <c r="E7" i="5" l="1"/>
  <c r="E9" i="5" l="1"/>
  <c r="E10" i="5"/>
  <c r="E11" i="5"/>
  <c r="E12" i="5"/>
  <c r="E8" i="5"/>
  <c r="D13" i="5"/>
  <c r="E5" i="5"/>
  <c r="C13" i="5" l="1"/>
  <c r="C3" i="5" s="1"/>
  <c r="E6" i="5"/>
  <c r="E13" i="5" l="1"/>
</calcChain>
</file>

<file path=xl/comments1.xml><?xml version="1.0" encoding="utf-8"?>
<comments xmlns="http://schemas.openxmlformats.org/spreadsheetml/2006/main">
  <authors>
    <author>Administrador</author>
  </authors>
  <commentList>
    <comment ref="R124"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26"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0"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3"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4"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5"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List>
</comments>
</file>

<file path=xl/sharedStrings.xml><?xml version="1.0" encoding="utf-8"?>
<sst xmlns="http://schemas.openxmlformats.org/spreadsheetml/2006/main" count="2867" uniqueCount="794">
  <si>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</si>
  <si>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</si>
  <si>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</si>
  <si>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</si>
  <si>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</si>
  <si>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</si>
  <si>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</si>
  <si>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</si>
  <si>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</si>
  <si>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</si>
  <si>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</si>
  <si>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</si>
  <si>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</si>
  <si>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</si>
  <si>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</si>
  <si>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</si>
  <si>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</si>
  <si>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</si>
  <si>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</si>
  <si>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</si>
  <si>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</si>
  <si>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</si>
  <si>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</si>
  <si>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</si>
  <si>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</si>
  <si>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</si>
  <si>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</si>
  <si>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</si>
  <si>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</si>
  <si>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</si>
  <si>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</si>
  <si>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</si>
  <si>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</si>
  <si>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</si>
  <si>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</si>
  <si>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</si>
  <si>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</si>
  <si>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</si>
  <si>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</si>
  <si>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</si>
  <si>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</si>
  <si>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</si>
  <si>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</si>
  <si>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</si>
  <si>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</si>
  <si>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</si>
  <si>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</si>
  <si>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</si>
  <si>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</si>
  <si>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</si>
  <si>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</si>
  <si>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</si>
  <si>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</si>
  <si>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</si>
  <si>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</si>
  <si>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</si>
  <si>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</si>
  <si>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</si>
  <si>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</si>
  <si>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</si>
  <si>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</si>
  <si>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</si>
  <si>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3.3.90.30.16</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</si>
  <si>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</si>
  <si>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</si>
  <si>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</si>
  <si>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</si>
  <si>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</si>
  <si>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</si>
  <si>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</si>
  <si>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</si>
  <si>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</si>
  <si>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040104 - SEEMP</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</si>
  <si>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</si>
  <si>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</si>
  <si>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</si>
  <si>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</si>
  <si>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</si>
  <si>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</si>
  <si>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</si>
  <si>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</si>
  <si>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</si>
  <si>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</si>
  <si>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</si>
  <si>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</si>
  <si>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</si>
  <si>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</si>
  <si>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</si>
  <si>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</si>
  <si>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</si>
  <si>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</si>
  <si>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</si>
  <si>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</si>
  <si>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</si>
  <si>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</si>
  <si>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</si>
  <si>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</si>
  <si>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</si>
  <si>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</si>
  <si>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</si>
  <si>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</si>
  <si>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</si>
  <si>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</si>
  <si>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</si>
  <si>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</si>
  <si>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</si>
  <si>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</si>
  <si>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</si>
  <si>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</si>
  <si>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</si>
  <si>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</si>
  <si>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</si>
  <si>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</si>
  <si>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</si>
  <si>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</si>
  <si>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</si>
  <si>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</si>
  <si>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</si>
  <si>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</si>
  <si>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</si>
  <si>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</si>
  <si>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</si>
  <si>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</si>
  <si>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</si>
  <si>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</si>
  <si>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</si>
  <si>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</si>
  <si>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</si>
  <si>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</si>
  <si>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</si>
  <si>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</si>
  <si>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</si>
  <si>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</si>
  <si>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</si>
  <si>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</si>
  <si>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</si>
  <si>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</si>
  <si>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</si>
  <si>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</si>
  <si>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</si>
  <si>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01301/2022</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</si>
  <si>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</si>
  <si>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</si>
  <si>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</si>
  <si>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</si>
  <si>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</si>
  <si>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</si>
  <si>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</si>
  <si>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</si>
  <si>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</si>
  <si>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</si>
  <si>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</si>
  <si>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</si>
  <si>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</si>
  <si>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</si>
  <si>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</si>
  <si>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</si>
  <si>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</si>
  <si>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</si>
  <si>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</si>
  <si>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</si>
  <si>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</si>
  <si>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</si>
  <si>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</si>
  <si>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</si>
  <si>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</si>
  <si>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</si>
  <si>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</si>
  <si>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</si>
  <si>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</si>
  <si>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</si>
  <si>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</si>
  <si>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</si>
  <si>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</si>
  <si>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</si>
  <si>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</si>
  <si>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</si>
  <si>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</si>
  <si>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</si>
  <si>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</si>
  <si>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</si>
  <si>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</si>
  <si>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</si>
  <si>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</si>
  <si>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</si>
  <si>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</si>
  <si>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</si>
  <si>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</si>
  <si>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</si>
  <si>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</si>
  <si>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</si>
  <si>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</si>
  <si>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</si>
  <si>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</si>
  <si>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</si>
  <si>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</si>
  <si>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</si>
  <si>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</si>
  <si>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</si>
  <si>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</si>
  <si>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</si>
  <si>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</si>
  <si>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</si>
  <si>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</si>
  <si>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05658/2021</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</si>
  <si>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</si>
  <si>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</si>
  <si>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</si>
  <si>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</si>
  <si>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</si>
  <si>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</si>
  <si>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</si>
  <si>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</si>
  <si>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</si>
  <si>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</si>
  <si>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</si>
  <si>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</si>
  <si>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</si>
  <si>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</si>
  <si>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</si>
  <si>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</si>
  <si>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</si>
  <si>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</si>
  <si>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</si>
  <si>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</si>
  <si>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</si>
  <si>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</si>
  <si>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</si>
  <si>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</si>
  <si>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</si>
  <si>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</si>
  <si>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</si>
  <si>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</si>
  <si>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</si>
  <si>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</si>
  <si>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</si>
  <si>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</si>
  <si>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</si>
  <si>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</si>
  <si>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</si>
  <si>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</si>
  <si>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</si>
  <si>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</si>
  <si>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</si>
  <si>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</si>
  <si>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</si>
  <si>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</si>
  <si>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</si>
  <si>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</si>
  <si>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</si>
  <si>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</si>
  <si>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</si>
  <si>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</si>
  <si>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</si>
  <si>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</si>
  <si>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</si>
  <si>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</si>
  <si>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</si>
  <si>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</si>
  <si>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03660/2022</t>
  </si>
  <si>
    <t>00883/2022</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</si>
  <si>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</si>
  <si>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</si>
  <si>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</si>
  <si>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</si>
  <si>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</si>
  <si>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</si>
  <si>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</si>
  <si>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</si>
  <si>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</si>
  <si>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</si>
  <si>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</si>
  <si>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</si>
  <si>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</si>
  <si>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</si>
  <si>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</si>
  <si>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</si>
  <si>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</si>
  <si>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</si>
  <si>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</si>
  <si>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</si>
  <si>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</si>
  <si>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</si>
  <si>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</si>
  <si>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</si>
  <si>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</si>
  <si>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</si>
  <si>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</si>
  <si>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</si>
  <si>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</si>
  <si>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</si>
  <si>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</si>
  <si>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</si>
  <si>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</si>
  <si>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</si>
  <si>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</si>
  <si>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</si>
  <si>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 xml:space="preserve">040102 - SEALM </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</si>
  <si>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</si>
  <si>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</si>
  <si>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</si>
  <si>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</si>
  <si>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</si>
  <si>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</si>
  <si>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câmeras e CFTV</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</si>
  <si>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</si>
  <si>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</si>
  <si>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</si>
  <si>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</si>
  <si>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</si>
  <si>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</si>
  <si>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</si>
  <si>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</si>
  <si>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</si>
  <si>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</si>
  <si>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</si>
  <si>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</si>
  <si>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</si>
  <si>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</si>
  <si>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</si>
  <si>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</si>
  <si>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</si>
  <si>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</si>
  <si>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</si>
  <si>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</si>
  <si>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</si>
  <si>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</si>
  <si>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13/2018</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</si>
  <si>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</si>
  <si>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</si>
  <si>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</si>
  <si>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</si>
  <si>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</si>
  <si>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</si>
  <si>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</si>
  <si>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</si>
  <si>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</si>
  <si>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</si>
  <si>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</si>
  <si>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</si>
  <si>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Serviços de carimbo</t>
  </si>
  <si>
    <t>Prover a confecção de carimbo para utilização das unidades do CNJ a fim de se padronizar texto visando economia de tempo.</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</si>
  <si>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</si>
  <si>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</si>
  <si>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</si>
  <si>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</si>
  <si>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</si>
  <si>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</si>
  <si>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</si>
  <si>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</si>
  <si>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</si>
  <si>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</si>
  <si>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</si>
  <si>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</si>
  <si>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</si>
  <si>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</si>
  <si>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</si>
  <si>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</si>
  <si>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</si>
  <si>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</si>
  <si>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</si>
  <si>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</si>
  <si>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</si>
  <si>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</si>
  <si>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</si>
  <si>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</si>
  <si>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</si>
  <si>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</si>
  <si>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</si>
  <si>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</si>
  <si>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</si>
  <si>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</si>
  <si>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</si>
  <si>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</si>
  <si>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</si>
  <si>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</si>
  <si>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</si>
  <si>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</si>
  <si>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</si>
  <si>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</si>
  <si>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</si>
  <si>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</si>
  <si>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</si>
  <si>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</si>
  <si>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</si>
  <si>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</si>
  <si>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</si>
  <si>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</si>
  <si>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</si>
  <si>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</si>
  <si>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</si>
  <si>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</si>
  <si>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</si>
  <si>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</si>
  <si>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</si>
  <si>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</si>
  <si>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</si>
  <si>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</si>
  <si>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</si>
  <si>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</si>
  <si>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</si>
  <si>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</si>
  <si>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</si>
  <si>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</si>
  <si>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</si>
  <si>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</si>
  <si>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</si>
  <si>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</si>
  <si>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</si>
  <si>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</si>
  <si>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</si>
  <si>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</si>
  <si>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</si>
  <si>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</si>
  <si>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</si>
  <si>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</si>
  <si>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</si>
  <si>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</si>
  <si>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</si>
  <si>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</si>
  <si>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</si>
  <si>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</si>
  <si>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</si>
  <si>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</si>
  <si>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</si>
  <si>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</si>
  <si>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</si>
  <si>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</si>
  <si>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</si>
  <si>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</si>
  <si>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</si>
  <si>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</si>
  <si>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</si>
  <si>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</si>
  <si>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</si>
  <si>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</si>
  <si>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</si>
  <si>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</si>
  <si>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</si>
  <si>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</si>
  <si>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</si>
  <si>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</si>
  <si>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</si>
  <si>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</si>
  <si>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</si>
  <si>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</si>
  <si>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</si>
  <si>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</si>
  <si>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</si>
  <si>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</si>
  <si>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</si>
  <si>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</si>
  <si>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</si>
  <si>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</si>
  <si>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</si>
  <si>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</si>
  <si>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</si>
  <si>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</si>
  <si>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</si>
  <si>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</si>
  <si>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</si>
  <si>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</si>
  <si>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</si>
  <si>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 xml:space="preserve">Renovação de assinatura: Minha Biblioteca </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</si>
  <si>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</si>
  <si>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Renovação de assinatura: Hein Online e Vlex</t>
  </si>
  <si>
    <t>Renovação de assinatura: Biblioteca Digital Proview e Thomson Reuters</t>
  </si>
  <si>
    <t>O acesso à bases de dados jurídicas será realizado por meio digital, promovendo o acesso em qualquer local, a qualquer hora. Além de possibilitar acesso à informação confiável, a assinatura dessas bases promoverá maior autonomia aos usuários internos do CNJ, posto que as bases podem ser acessadas 24 horas por dia.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</si>
  <si>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</si>
  <si>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</si>
  <si>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</si>
  <si>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</si>
  <si>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</si>
  <si>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</si>
  <si>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</si>
  <si>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</si>
  <si>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</si>
  <si>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</si>
  <si>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</si>
  <si>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</si>
  <si>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</si>
  <si>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</si>
  <si>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</si>
  <si>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</si>
  <si>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</si>
  <si>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</si>
  <si>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</si>
  <si>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</si>
  <si>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</si>
  <si>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</si>
  <si>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</si>
  <si>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</si>
  <si>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</si>
  <si>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</si>
  <si>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3.3.90.30.00 ; 3.3.90.39.00</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</si>
  <si>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</si>
  <si>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</si>
  <si>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</si>
  <si>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</si>
  <si>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</si>
  <si>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</si>
  <si>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</si>
  <si>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</si>
  <si>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</si>
  <si>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</si>
  <si>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</si>
  <si>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</si>
  <si>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</si>
  <si>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</si>
  <si>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</si>
  <si>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</si>
  <si>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</si>
  <si>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</si>
  <si>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</si>
  <si>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</si>
  <si>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</si>
  <si>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</si>
  <si>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</si>
  <si>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</si>
  <si>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</si>
  <si>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</si>
  <si>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</si>
  <si>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</si>
  <si>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</si>
  <si>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</si>
  <si>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</si>
  <si>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</si>
  <si>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</si>
  <si>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</si>
  <si>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</si>
  <si>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</si>
  <si>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</si>
  <si>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</si>
  <si>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</si>
  <si>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</si>
  <si>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</si>
  <si>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</si>
  <si>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</si>
  <si>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</si>
  <si>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</si>
  <si>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</si>
  <si>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04107/2018</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</si>
  <si>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</si>
  <si>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</si>
  <si>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</si>
  <si>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</si>
  <si>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</si>
  <si>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</si>
  <si>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</si>
  <si>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</si>
  <si>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</si>
  <si>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</si>
  <si>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</si>
  <si>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</si>
  <si>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</si>
  <si>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</si>
  <si>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</si>
  <si>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</si>
  <si>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</si>
  <si>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</si>
  <si>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ARP 02/2022</t>
  </si>
  <si>
    <t>Acessibilidade 514N</t>
  </si>
  <si>
    <t>Trata-se da necessidade de adequação do edifício à Norma ABNT NBR 9050/2020</t>
  </si>
  <si>
    <t>04447/2022</t>
  </si>
  <si>
    <t>Prestação de serviços de brigadistas</t>
  </si>
  <si>
    <t>05757/2022</t>
  </si>
  <si>
    <t>05758/2022</t>
  </si>
  <si>
    <t>NE 334/2022</t>
  </si>
  <si>
    <t>09783/2022</t>
  </si>
  <si>
    <t>09784/2022</t>
  </si>
  <si>
    <t>09785/2022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</si>
  <si>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</si>
  <si>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</si>
  <si>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</si>
  <si>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</si>
  <si>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</si>
  <si>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</si>
  <si>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</si>
  <si>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</si>
  <si>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</si>
  <si>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</si>
  <si>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</si>
  <si>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</si>
  <si>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</si>
  <si>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</si>
  <si>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</si>
  <si>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</si>
  <si>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</si>
  <si>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Monitoramento de redes sociais 2</t>
  </si>
  <si>
    <t>09546/2022</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</si>
  <si>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</si>
  <si>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</si>
  <si>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</si>
  <si>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</si>
  <si>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</si>
  <si>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</si>
  <si>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</si>
  <si>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</si>
  <si>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</si>
  <si>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</si>
  <si>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</si>
  <si>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</si>
  <si>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</si>
  <si>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</si>
  <si>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</si>
  <si>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</si>
  <si>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</si>
  <si>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</si>
  <si>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</si>
  <si>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</si>
  <si>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</si>
  <si>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</si>
  <si>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</si>
  <si>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</si>
  <si>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</si>
  <si>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</si>
  <si>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</si>
  <si>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</si>
  <si>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</si>
  <si>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</si>
  <si>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</si>
  <si>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</si>
  <si>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</si>
  <si>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</si>
  <si>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</si>
  <si>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</si>
  <si>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</si>
  <si>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</si>
  <si>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</si>
  <si>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</si>
  <si>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</si>
  <si>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</si>
  <si>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</si>
  <si>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</si>
  <si>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</si>
  <si>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</si>
  <si>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</si>
  <si>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</si>
  <si>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</si>
  <si>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</si>
  <si>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</si>
  <si>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</si>
  <si>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VII, IX e XI</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</si>
  <si>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</si>
  <si>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</si>
  <si>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</si>
  <si>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</si>
  <si>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</si>
  <si>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</si>
  <si>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</si>
  <si>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3.3.90.39.90</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</si>
  <si>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</si>
  <si>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</si>
  <si>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</si>
  <si>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</si>
  <si>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</si>
  <si>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</si>
  <si>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</si>
  <si>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</si>
  <si>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</si>
  <si>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</si>
  <si>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</si>
  <si>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</si>
  <si>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</si>
  <si>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32.99-0-03</t>
  </si>
  <si>
    <t>47.59-8-01</t>
  </si>
  <si>
    <t>46.47-8-01</t>
  </si>
  <si>
    <t>47.59-8-99</t>
  </si>
  <si>
    <t>47.51-2-01</t>
  </si>
  <si>
    <t>58.13-1-00</t>
  </si>
  <si>
    <t>63.91-7-00</t>
  </si>
  <si>
    <t>74.90-1-01</t>
  </si>
  <si>
    <t>61.41-8-00</t>
  </si>
  <si>
    <t>62.03-1-00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</si>
  <si>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</si>
  <si>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</si>
  <si>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</si>
  <si>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</si>
  <si>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</si>
  <si>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</si>
  <si>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</si>
  <si>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</si>
  <si>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</si>
  <si>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</si>
  <si>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</si>
  <si>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</si>
  <si>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</si>
  <si>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</si>
  <si>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</si>
  <si>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</si>
  <si>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</si>
  <si>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</si>
  <si>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</si>
  <si>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</si>
  <si>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</si>
  <si>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</si>
  <si>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</si>
  <si>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</si>
  <si>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</si>
  <si>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</si>
  <si>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</si>
  <si>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</si>
  <si>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</si>
  <si>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 xml:space="preserve">Sim </t>
  </si>
  <si>
    <t>03940/2022</t>
  </si>
  <si>
    <t>Saída de recursos</t>
  </si>
  <si>
    <t>Informações acrescentadas ou alteradas</t>
  </si>
  <si>
    <t>Entrada de recursos</t>
  </si>
  <si>
    <t>Contrato n. 37/2022</t>
  </si>
  <si>
    <t>Contrato n. 25/2022</t>
  </si>
  <si>
    <t>Contrato n. 35/2022</t>
  </si>
  <si>
    <t>Contrato n. 08/2021</t>
  </si>
  <si>
    <t>13.59-6-00</t>
  </si>
  <si>
    <t>47.63-6-02</t>
  </si>
  <si>
    <t>47.61-0-01</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</si>
  <si>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</si>
  <si>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</si>
  <si>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</si>
  <si>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</si>
  <si>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</si>
  <si>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</si>
  <si>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</si>
  <si>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</si>
  <si>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</si>
  <si>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</si>
  <si>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</si>
  <si>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</si>
  <si>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</si>
  <si>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</si>
  <si>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</si>
  <si>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</si>
  <si>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</si>
  <si>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</si>
  <si>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</si>
  <si>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43.29-1-03</t>
  </si>
  <si>
    <t>43.29-1-99</t>
  </si>
  <si>
    <t>43.30-4-99</t>
  </si>
  <si>
    <t>33.14-7-10</t>
  </si>
  <si>
    <t>95.29-1-02</t>
  </si>
  <si>
    <t>80.20-0-01</t>
  </si>
  <si>
    <t>80.20-0-00</t>
  </si>
  <si>
    <t>46.42-7-02</t>
  </si>
  <si>
    <t>77.39-0-99</t>
  </si>
  <si>
    <t>47.11-3-02</t>
  </si>
  <si>
    <t>82.99-7-03</t>
  </si>
  <si>
    <t>96.01-7-03</t>
  </si>
  <si>
    <t>46.18-4-03</t>
  </si>
  <si>
    <t>73.19-0-03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</si>
  <si>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</si>
  <si>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</si>
  <si>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</si>
  <si>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</si>
  <si>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</si>
  <si>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</si>
  <si>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</si>
  <si>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</si>
  <si>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</si>
  <si>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</si>
  <si>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</si>
  <si>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</si>
  <si>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</si>
  <si>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</si>
  <si>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</si>
  <si>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</si>
  <si>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</si>
  <si>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</si>
  <si>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</si>
  <si>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</si>
  <si>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</si>
  <si>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</si>
  <si>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</si>
  <si>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</si>
  <si>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</si>
  <si>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</si>
  <si>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47.57-1-00</t>
  </si>
  <si>
    <t>ARP 02/2023; ARP 03/2022</t>
  </si>
  <si>
    <t>01186/2023</t>
  </si>
  <si>
    <t>00641/2023</t>
  </si>
  <si>
    <t>02565/2023</t>
  </si>
  <si>
    <t>81.22-2-00</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</si>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</sst>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5"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sz val="9"/>
      <color indexed="81"/>
      <name val="Segoe UI"/>
      <family val="2"/>
    </font>
    <font>
      <b/>
      <sz val="9"/>
      <color indexed="81"/>
      <name val="Segoe UI"/>
      <family val="2"/>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7" fillId="0" borderId="4" xfId="0" applyNumberFormat="1" applyFont="1" applyBorder="1" applyAlignment="1">
      <alignment horizontal="justify" vertical="center"/>
    </xf>
    <xf numFmtId="49" fontId="10" fillId="0" borderId="4" xfId="0" applyNumberFormat="1" applyFont="1" applyBorder="1" applyAlignment="1">
      <alignment horizontal="justify" vertical="center"/>
    </xf>
    <xf numFmtId="164" fontId="8" fillId="0" borderId="6" xfId="2" applyNumberFormat="1" applyFont="1" applyFill="1" applyBorder="1" applyAlignment="1">
      <alignment vertical="center"/>
    </xf>
    <xf numFmtId="164" fontId="9" fillId="7" borderId="6" xfId="2" applyNumberFormat="1" applyFont="1" applyFill="1" applyBorder="1" applyAlignment="1">
      <alignment horizontal="right" vertical="center"/>
    </xf>
    <xf numFmtId="164" fontId="9" fillId="7" borderId="7" xfId="2" applyNumberFormat="1" applyFont="1" applyFill="1" applyBorder="1" applyAlignment="1">
      <alignment horizontal="right" vertical="center"/>
    </xf>
    <xf numFmtId="49" fontId="10" fillId="0" borderId="4" xfId="0" applyNumberFormat="1" applyFont="1" applyBorder="1" applyAlignment="1">
      <alignment horizontal="center" vertical="center"/>
    </xf>
    <xf numFmtId="0" fontId="11" fillId="0" borderId="0" xfId="0" applyFont="1"/>
    <xf numFmtId="44" fontId="12" fillId="7" borderId="8" xfId="1" applyFont="1" applyFill="1" applyBorder="1" applyAlignment="1">
      <alignment horizontal="right" vertical="center"/>
    </xf>
    <xf numFmtId="49" fontId="10" fillId="0" borderId="10" xfId="0" applyNumberFormat="1" applyFont="1" applyBorder="1" applyAlignment="1">
      <alignment horizontal="center" vertical="center"/>
    </xf>
    <xf numFmtId="49" fontId="7" fillId="4" borderId="13" xfId="0" applyNumberFormat="1" applyFont="1" applyFill="1" applyBorder="1" applyAlignment="1">
      <alignment horizontal="center" vertical="center" wrapText="1"/>
    </xf>
    <xf numFmtId="49" fontId="7" fillId="4" borderId="14"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xf>
    <xf numFmtId="44" fontId="12" fillId="4" borderId="9" xfId="1" applyFont="1" applyFill="1" applyBorder="1" applyAlignment="1">
      <alignment horizontal="right" vertical="center"/>
    </xf>
    <xf numFmtId="44" fontId="12" fillId="4" borderId="7" xfId="1" applyFont="1" applyFill="1" applyBorder="1" applyAlignment="1">
      <alignment horizontal="right" vertical="center"/>
    </xf>
    <xf numFmtId="165" fontId="12" fillId="7" borderId="11" xfId="1" applyNumberFormat="1" applyFont="1" applyFill="1" applyBorder="1" applyAlignment="1">
      <alignment horizontal="right" vertical="center"/>
    </xf>
    <xf numFmtId="165" fontId="12" fillId="7" borderId="12" xfId="1" applyNumberFormat="1" applyFont="1" applyFill="1" applyBorder="1" applyAlignment="1">
      <alignment horizontal="right" vertical="center"/>
    </xf>
    <xf numFmtId="165" fontId="12" fillId="7" borderId="1" xfId="1" applyNumberFormat="1" applyFont="1" applyFill="1" applyBorder="1" applyAlignment="1">
      <alignment horizontal="right" vertical="center"/>
    </xf>
    <xf numFmtId="165" fontId="12" fillId="7" borderId="6" xfId="1" applyNumberFormat="1" applyFont="1" applyFill="1" applyBorder="1" applyAlignment="1">
      <alignment horizontal="right" vertical="center"/>
    </xf>
    <xf numFmtId="164" fontId="0" fillId="0" borderId="0" xfId="0" applyNumberFormat="1"/>
    <xf numFmtId="9" fontId="0" fillId="0" borderId="0" xfId="3" applyFont="1"/>
    <xf numFmtId="49" fontId="7" fillId="4" borderId="4" xfId="0" applyNumberFormat="1" applyFont="1" applyFill="1" applyBorder="1" applyAlignment="1">
      <alignment horizontal="center" vertical="center"/>
    </xf>
    <xf numFmtId="164" fontId="8" fillId="7" borderId="6" xfId="2" applyNumberFormat="1" applyFont="1" applyFill="1" applyBorder="1" applyAlignment="1">
      <alignment horizontal="right" vertical="center"/>
    </xf>
    <xf numFmtId="49" fontId="10"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3" fillId="5" borderId="2" xfId="0" applyFont="1" applyFill="1" applyBorder="1" applyAlignment="1">
      <alignment horizontal="centerContinuous" vertical="center"/>
    </xf>
    <xf numFmtId="0" fontId="13" fillId="5" borderId="3" xfId="0" applyFont="1" applyFill="1" applyBorder="1" applyAlignment="1">
      <alignment horizontal="centerContinuous" vertical="center"/>
    </xf>
    <xf numFmtId="0" fontId="13"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4" fillId="6" borderId="8" xfId="1" applyFont="1" applyFill="1" applyBorder="1" applyAlignment="1"/>
    <xf numFmtId="44" fontId="3" fillId="8" borderId="1" xfId="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10" fillId="0" borderId="17" xfId="0" applyNumberFormat="1" applyFont="1" applyBorder="1" applyAlignment="1">
      <alignment horizontal="center" vertical="center"/>
    </xf>
    <xf numFmtId="165" fontId="12" fillId="7" borderId="18" xfId="1" applyNumberFormat="1" applyFont="1" applyFill="1" applyBorder="1" applyAlignment="1">
      <alignment horizontal="right" vertical="center"/>
    </xf>
    <xf numFmtId="165" fontId="12" fillId="7" borderId="19" xfId="1" applyNumberFormat="1" applyFont="1" applyFill="1" applyBorder="1" applyAlignment="1">
      <alignment horizontal="right" vertical="center"/>
    </xf>
    <xf numFmtId="164" fontId="8" fillId="4" borderId="6" xfId="2" applyNumberFormat="1" applyFont="1" applyFill="1" applyBorder="1" applyAlignment="1">
      <alignment vertical="center"/>
    </xf>
    <xf numFmtId="44" fontId="3" fillId="10" borderId="1" xfId="4" applyFont="1" applyFill="1" applyBorder="1" applyAlignment="1">
      <alignment horizontal="center" vertical="center"/>
    </xf>
    <xf numFmtId="0" fontId="3" fillId="9" borderId="1" xfId="0" quotePrefix="1" applyFont="1" applyFill="1" applyBorder="1" applyAlignment="1">
      <alignment horizontal="center" vertical="center"/>
    </xf>
    <xf numFmtId="49" fontId="10" fillId="9" borderId="10" xfId="0" applyNumberFormat="1" applyFont="1" applyFill="1" applyBorder="1" applyAlignment="1">
      <alignment horizontal="center" vertical="center"/>
    </xf>
    <xf numFmtId="164" fontId="8" fillId="4" borderId="1" xfId="2" applyNumberFormat="1" applyFont="1" applyFill="1" applyBorder="1" applyAlignment="1">
      <alignment vertical="center"/>
    </xf>
    <xf numFmtId="164" fontId="8" fillId="0" borderId="1" xfId="2" applyNumberFormat="1" applyFont="1" applyFill="1" applyBorder="1" applyAlignment="1">
      <alignment vertical="center"/>
    </xf>
    <xf numFmtId="164" fontId="9" fillId="7" borderId="1" xfId="2" applyNumberFormat="1" applyFont="1" applyFill="1" applyBorder="1" applyAlignment="1">
      <alignment horizontal="right" vertical="center"/>
    </xf>
    <xf numFmtId="164" fontId="8" fillId="7" borderId="1" xfId="2" applyNumberFormat="1" applyFont="1" applyFill="1" applyBorder="1" applyAlignment="1">
      <alignment horizontal="right" vertical="center"/>
    </xf>
    <xf numFmtId="49" fontId="7" fillId="4" borderId="20" xfId="0" applyNumberFormat="1" applyFont="1" applyFill="1" applyBorder="1" applyAlignment="1">
      <alignment horizontal="center" vertical="center" wrapText="1"/>
    </xf>
    <xf numFmtId="164" fontId="7" fillId="4" borderId="21" xfId="2" applyNumberFormat="1" applyFont="1" applyFill="1" applyBorder="1" applyAlignment="1">
      <alignment horizontal="center" vertical="center" wrapText="1"/>
    </xf>
    <xf numFmtId="164" fontId="7" fillId="4" borderId="22" xfId="2" applyNumberFormat="1" applyFont="1" applyFill="1" applyBorder="1" applyAlignment="1">
      <alignment horizontal="center" vertical="center" wrapText="1"/>
    </xf>
    <xf numFmtId="164" fontId="9" fillId="7" borderId="9" xfId="2" applyNumberFormat="1" applyFont="1" applyFill="1" applyBorder="1" applyAlignment="1">
      <alignment horizontal="right" vertical="center"/>
    </xf>
    <xf numFmtId="164" fontId="7" fillId="4" borderId="23" xfId="2" applyNumberFormat="1" applyFont="1" applyFill="1" applyBorder="1" applyAlignment="1">
      <alignment horizontal="center" vertical="center" wrapText="1"/>
    </xf>
    <xf numFmtId="0" fontId="12" fillId="7" borderId="24" xfId="2" applyNumberFormat="1" applyFont="1" applyFill="1" applyBorder="1" applyAlignment="1">
      <alignment horizontal="center" vertical="center"/>
    </xf>
    <xf numFmtId="0" fontId="12" fillId="7" borderId="25" xfId="2" applyNumberFormat="1" applyFont="1" applyFill="1" applyBorder="1" applyAlignment="1">
      <alignment horizontal="center" vertical="center"/>
    </xf>
    <xf numFmtId="164" fontId="9" fillId="10" borderId="6" xfId="2" applyNumberFormat="1" applyFont="1" applyFill="1" applyBorder="1" applyAlignment="1">
      <alignment horizontal="right" vertical="center"/>
    </xf>
    <xf numFmtId="164" fontId="9" fillId="8" borderId="6" xfId="2" applyNumberFormat="1" applyFont="1" applyFill="1" applyBorder="1" applyAlignment="1">
      <alignment horizontal="right" vertical="center"/>
    </xf>
  </cellXfs>
  <cellStyles count="6">
    <cellStyle name="Moeda" xfId="1" builtinId="4"/>
    <cellStyle name="Moeda 2" xfId="4"/>
    <cellStyle name="Normal" xfId="0" builtinId="0"/>
    <cellStyle name="Porcentagem" xfId="3" builtinId="5"/>
    <cellStyle name="Vírgula" xfId="2" builtinId="3"/>
    <cellStyle name="Vírgula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4"/>
  <sheetViews>
    <sheetView zoomScaleNormal="100" workbookViewId="0">
      <selection activeCell="P6" sqref="P6"/>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bestFit="1" customWidth="1"/>
    <col min="16" max="16" width="28.140625" customWidth="1"/>
    <col min="17" max="17" width="21.7109375" customWidth="1"/>
    <col min="18" max="18" width="17.42578125" style="25" customWidth="1"/>
    <col min="19" max="20" width="15.28515625" customWidth="1"/>
  </cols>
  <sheetData>
    <row r="1" spans="1:20" ht="15.75" outlineLevel="1" thickBot="1" x14ac:dyDescent="0.3">
      <c r="A1" s="16"/>
      <c r="B1" s="16"/>
      <c r="C1" s="16"/>
      <c r="D1" s="16"/>
      <c r="E1" s="16"/>
      <c r="F1" s="16"/>
      <c r="G1" s="16"/>
      <c r="H1" s="17"/>
      <c r="I1" s="16"/>
      <c r="J1" s="17"/>
      <c r="K1" s="17"/>
      <c r="L1" s="16"/>
      <c r="M1" s="16"/>
      <c r="N1" s="16"/>
      <c r="O1" s="16"/>
      <c r="P1" s="16"/>
      <c r="Q1" s="16"/>
      <c r="R1" s="18"/>
      <c r="S1" s="16"/>
      <c r="T1" s="16"/>
    </row>
    <row r="2" spans="1:20" ht="26.25" outlineLevel="1" thickBot="1" x14ac:dyDescent="0.5">
      <c r="A2" s="16"/>
      <c r="B2" s="50" t="s">
        <v>211</v>
      </c>
      <c r="C2" s="51"/>
      <c r="D2" s="51"/>
      <c r="E2" s="51"/>
      <c r="F2" s="51"/>
      <c r="G2" s="51"/>
      <c r="H2" s="51"/>
      <c r="I2" s="51"/>
      <c r="J2" s="51"/>
      <c r="K2" s="51"/>
      <c r="L2" s="51"/>
      <c r="M2" s="51"/>
      <c r="N2" s="51"/>
      <c r="O2" s="51"/>
      <c r="P2" s="51"/>
      <c r="Q2" s="51"/>
      <c r="R2" s="51"/>
      <c r="S2" s="51"/>
      <c r="T2" s="51"/>
    </row>
    <row r="3" spans="1:20" ht="27.75" customHeight="1" outlineLevel="1" thickBot="1" x14ac:dyDescent="0.3">
      <c r="A3" s="16"/>
      <c r="B3" s="52" t="s">
        <v>621</v>
      </c>
      <c r="C3" s="53"/>
      <c r="D3" s="53"/>
      <c r="E3" s="53"/>
      <c r="F3" s="53"/>
      <c r="G3" s="53"/>
      <c r="H3" s="53"/>
      <c r="I3" s="53"/>
      <c r="J3" s="53"/>
      <c r="K3" s="53"/>
      <c r="L3" s="53"/>
      <c r="M3" s="53"/>
      <c r="N3" s="53"/>
      <c r="O3" s="53"/>
      <c r="P3" s="53"/>
      <c r="Q3" s="53"/>
      <c r="R3" s="53"/>
      <c r="S3" s="54"/>
      <c r="T3" s="54"/>
    </row>
    <row r="4" spans="1:20" ht="15.75" outlineLevel="1" thickBot="1" x14ac:dyDescent="0.3">
      <c r="A4" s="16"/>
      <c r="B4" s="19"/>
      <c r="C4" s="19"/>
      <c r="D4" s="19"/>
      <c r="E4" s="19"/>
      <c r="F4" s="19"/>
      <c r="G4" s="19"/>
      <c r="H4" s="20"/>
      <c r="I4" s="19"/>
      <c r="J4" s="20"/>
      <c r="K4" s="20"/>
      <c r="L4" s="19"/>
      <c r="M4" s="19"/>
      <c r="N4" s="19"/>
      <c r="O4" s="19"/>
      <c r="P4" s="19"/>
      <c r="Q4" s="19"/>
      <c r="R4" s="21"/>
      <c r="S4" s="19"/>
      <c r="T4" s="19"/>
    </row>
    <row r="5" spans="1:20" ht="15.75" outlineLevel="1" thickBot="1" x14ac:dyDescent="0.3">
      <c r="A5" s="16"/>
      <c r="B5" s="19"/>
      <c r="C5" s="19"/>
      <c r="D5" s="19"/>
      <c r="E5" s="19"/>
      <c r="F5" s="19"/>
      <c r="G5" s="19"/>
      <c r="H5" s="20"/>
      <c r="I5" s="56">
        <f>SUBTOTAL(9,I7:I516)</f>
        <v>130139281.15819786</v>
      </c>
      <c r="J5" s="20"/>
      <c r="K5" s="20"/>
      <c r="L5" s="19"/>
      <c r="M5" s="19"/>
      <c r="N5" s="19"/>
      <c r="O5" s="19"/>
      <c r="P5" s="19"/>
      <c r="Q5" s="19"/>
      <c r="R5" s="21"/>
      <c r="S5" s="19"/>
      <c r="T5" s="19"/>
    </row>
    <row r="6" spans="1:20" s="24" customFormat="1" ht="38.25" x14ac:dyDescent="0.25">
      <c r="A6" s="23"/>
      <c r="B6" s="1" t="s">
        <v>622</v>
      </c>
      <c r="C6" s="1" t="s">
        <v>0</v>
      </c>
      <c r="D6" s="1" t="s">
        <v>1</v>
      </c>
      <c r="E6" s="1" t="s">
        <v>274</v>
      </c>
      <c r="F6" s="1" t="s">
        <v>2</v>
      </c>
      <c r="G6" s="1" t="s">
        <v>6</v>
      </c>
      <c r="H6" s="1" t="s">
        <v>3</v>
      </c>
      <c r="I6" s="55" t="s">
        <v>488</v>
      </c>
      <c r="J6" s="1" t="s">
        <v>4</v>
      </c>
      <c r="K6" s="1" t="s">
        <v>7</v>
      </c>
      <c r="L6" s="1" t="s">
        <v>5</v>
      </c>
      <c r="M6" s="1" t="s">
        <v>8</v>
      </c>
      <c r="N6" s="1" t="s">
        <v>9</v>
      </c>
      <c r="O6" s="1" t="s">
        <v>624</v>
      </c>
      <c r="P6" s="1" t="s">
        <v>10</v>
      </c>
      <c r="Q6" s="1" t="s">
        <v>272</v>
      </c>
      <c r="R6" s="2" t="s">
        <v>11</v>
      </c>
      <c r="S6" s="1" t="s">
        <v>623</v>
      </c>
      <c r="T6" s="1" t="s">
        <v>663</v>
      </c>
    </row>
    <row r="7" spans="1:20" x14ac:dyDescent="0.25">
      <c r="A7" s="16"/>
      <c r="B7" s="3">
        <v>1</v>
      </c>
      <c r="C7" s="3" t="s">
        <v>12</v>
      </c>
      <c r="D7" s="4" t="s">
        <v>61</v>
      </c>
      <c r="E7" s="4">
        <v>3</v>
      </c>
      <c r="F7" s="3" t="s">
        <v>97</v>
      </c>
      <c r="G7" s="6" t="s">
        <v>64</v>
      </c>
      <c r="H7" s="14" t="s">
        <v>275</v>
      </c>
      <c r="I7" s="5">
        <f>87427.8-12427.8</f>
        <v>75000</v>
      </c>
      <c r="J7" s="14" t="s">
        <v>276</v>
      </c>
      <c r="K7" s="4" t="s">
        <v>98</v>
      </c>
      <c r="L7" s="4" t="s">
        <v>60</v>
      </c>
      <c r="M7" s="4" t="s">
        <v>17</v>
      </c>
      <c r="N7" s="4" t="s">
        <v>18</v>
      </c>
      <c r="O7" s="4" t="s">
        <v>73</v>
      </c>
      <c r="P7" s="4" t="s">
        <v>99</v>
      </c>
      <c r="Q7" s="4" t="s">
        <v>277</v>
      </c>
      <c r="R7" s="11">
        <v>45225</v>
      </c>
      <c r="S7" s="4" t="s">
        <v>46</v>
      </c>
      <c r="T7" s="4"/>
    </row>
    <row r="8" spans="1:20" x14ac:dyDescent="0.25">
      <c r="A8" s="16"/>
      <c r="B8" s="7">
        <v>2</v>
      </c>
      <c r="C8" s="7" t="s">
        <v>12</v>
      </c>
      <c r="D8" s="8" t="s">
        <v>61</v>
      </c>
      <c r="E8" s="8">
        <v>3</v>
      </c>
      <c r="F8" s="7" t="s">
        <v>491</v>
      </c>
      <c r="G8" s="10" t="s">
        <v>64</v>
      </c>
      <c r="H8" s="13" t="s">
        <v>278</v>
      </c>
      <c r="I8" s="9">
        <f>2483920.94-200000-24279.19</f>
        <v>2259641.75</v>
      </c>
      <c r="J8" s="13" t="s">
        <v>268</v>
      </c>
      <c r="K8" s="8" t="s">
        <v>279</v>
      </c>
      <c r="L8" s="8" t="s">
        <v>63</v>
      </c>
      <c r="M8" s="8" t="s">
        <v>17</v>
      </c>
      <c r="N8" s="8" t="s">
        <v>18</v>
      </c>
      <c r="O8" s="8" t="s">
        <v>24</v>
      </c>
      <c r="P8" s="8" t="s">
        <v>501</v>
      </c>
      <c r="Q8" s="8" t="s">
        <v>540</v>
      </c>
      <c r="R8" s="12" t="s">
        <v>16</v>
      </c>
      <c r="S8" s="8" t="s">
        <v>46</v>
      </c>
      <c r="T8" s="8"/>
    </row>
    <row r="9" spans="1:20" x14ac:dyDescent="0.25">
      <c r="A9" s="16"/>
      <c r="B9" s="3">
        <v>3</v>
      </c>
      <c r="C9" s="3" t="s">
        <v>12</v>
      </c>
      <c r="D9" s="4" t="s">
        <v>61</v>
      </c>
      <c r="E9" s="4">
        <v>3</v>
      </c>
      <c r="F9" s="3" t="s">
        <v>110</v>
      </c>
      <c r="G9" s="6" t="s">
        <v>64</v>
      </c>
      <c r="H9" s="14" t="s">
        <v>280</v>
      </c>
      <c r="I9" s="5">
        <v>226800</v>
      </c>
      <c r="J9" s="14" t="s">
        <v>268</v>
      </c>
      <c r="K9" s="4" t="s">
        <v>279</v>
      </c>
      <c r="L9" s="4" t="s">
        <v>63</v>
      </c>
      <c r="M9" s="4" t="s">
        <v>17</v>
      </c>
      <c r="N9" s="4" t="s">
        <v>18</v>
      </c>
      <c r="O9" s="4" t="s">
        <v>24</v>
      </c>
      <c r="P9" s="4" t="s">
        <v>502</v>
      </c>
      <c r="Q9" s="4" t="s">
        <v>503</v>
      </c>
      <c r="R9" s="11" t="s">
        <v>16</v>
      </c>
      <c r="S9" s="4" t="s">
        <v>46</v>
      </c>
      <c r="T9" s="4"/>
    </row>
    <row r="10" spans="1:20" x14ac:dyDescent="0.25">
      <c r="A10" s="16"/>
      <c r="B10" s="7">
        <v>4</v>
      </c>
      <c r="C10" s="7" t="s">
        <v>12</v>
      </c>
      <c r="D10" s="8" t="s">
        <v>61</v>
      </c>
      <c r="E10" s="8">
        <v>3</v>
      </c>
      <c r="F10" s="7" t="s">
        <v>373</v>
      </c>
      <c r="G10" s="10" t="s">
        <v>64</v>
      </c>
      <c r="H10" s="13" t="s">
        <v>111</v>
      </c>
      <c r="I10" s="9">
        <f>1496886.68+24279.19+20563.4</f>
        <v>1541729.2699999998</v>
      </c>
      <c r="J10" s="13" t="s">
        <v>268</v>
      </c>
      <c r="K10" s="8" t="s">
        <v>279</v>
      </c>
      <c r="L10" s="8" t="s">
        <v>63</v>
      </c>
      <c r="M10" s="8" t="s">
        <v>17</v>
      </c>
      <c r="N10" s="8" t="s">
        <v>18</v>
      </c>
      <c r="O10" s="8" t="s">
        <v>73</v>
      </c>
      <c r="P10" s="8" t="s">
        <v>112</v>
      </c>
      <c r="Q10" s="8" t="s">
        <v>281</v>
      </c>
      <c r="R10" s="12">
        <v>45092</v>
      </c>
      <c r="S10" s="8" t="s">
        <v>27</v>
      </c>
      <c r="T10" s="8"/>
    </row>
    <row r="11" spans="1:20" x14ac:dyDescent="0.25">
      <c r="A11" s="16"/>
      <c r="B11" s="3">
        <v>5.0999999999999996</v>
      </c>
      <c r="C11" s="3" t="s">
        <v>12</v>
      </c>
      <c r="D11" s="4" t="s">
        <v>61</v>
      </c>
      <c r="E11" s="4">
        <v>3</v>
      </c>
      <c r="F11" s="3" t="s">
        <v>100</v>
      </c>
      <c r="G11" s="6" t="s">
        <v>64</v>
      </c>
      <c r="H11" s="14" t="s">
        <v>282</v>
      </c>
      <c r="I11" s="5">
        <f>8837.15</f>
        <v>8837.15</v>
      </c>
      <c r="J11" s="14" t="s">
        <v>268</v>
      </c>
      <c r="K11" s="4" t="s">
        <v>279</v>
      </c>
      <c r="L11" s="4" t="s">
        <v>63</v>
      </c>
      <c r="M11" s="4" t="s">
        <v>17</v>
      </c>
      <c r="N11" s="4" t="s">
        <v>18</v>
      </c>
      <c r="O11" s="4" t="s">
        <v>24</v>
      </c>
      <c r="P11" s="4" t="s">
        <v>74</v>
      </c>
      <c r="Q11" s="4" t="s">
        <v>283</v>
      </c>
      <c r="R11" s="11"/>
      <c r="S11" s="4" t="s">
        <v>34</v>
      </c>
      <c r="T11" s="4"/>
    </row>
    <row r="12" spans="1:20" x14ac:dyDescent="0.25">
      <c r="A12" s="16"/>
      <c r="B12" s="7">
        <v>5.2</v>
      </c>
      <c r="C12" s="7" t="s">
        <v>12</v>
      </c>
      <c r="D12" s="8" t="s">
        <v>61</v>
      </c>
      <c r="E12" s="8">
        <v>3</v>
      </c>
      <c r="F12" s="7" t="s">
        <v>100</v>
      </c>
      <c r="G12" s="10" t="s">
        <v>64</v>
      </c>
      <c r="H12" s="13" t="s">
        <v>282</v>
      </c>
      <c r="I12" s="9">
        <f>16680.97+85101.05-8837.15</f>
        <v>92944.87000000001</v>
      </c>
      <c r="J12" s="13" t="s">
        <v>268</v>
      </c>
      <c r="K12" s="8" t="s">
        <v>279</v>
      </c>
      <c r="L12" s="8" t="s">
        <v>63</v>
      </c>
      <c r="M12" s="8" t="s">
        <v>17</v>
      </c>
      <c r="N12" s="8" t="s">
        <v>18</v>
      </c>
      <c r="O12" s="8" t="s">
        <v>25</v>
      </c>
      <c r="P12" s="8" t="s">
        <v>751</v>
      </c>
      <c r="Q12" s="8"/>
      <c r="R12" s="12">
        <v>45133</v>
      </c>
      <c r="S12" s="8" t="s">
        <v>34</v>
      </c>
      <c r="T12" s="8"/>
    </row>
    <row r="13" spans="1:20" x14ac:dyDescent="0.25">
      <c r="A13" s="16"/>
      <c r="B13" s="3">
        <v>6</v>
      </c>
      <c r="C13" s="3" t="s">
        <v>12</v>
      </c>
      <c r="D13" s="4" t="s">
        <v>61</v>
      </c>
      <c r="E13" s="4">
        <v>3</v>
      </c>
      <c r="F13" s="3" t="s">
        <v>108</v>
      </c>
      <c r="G13" s="6" t="s">
        <v>64</v>
      </c>
      <c r="H13" s="14" t="s">
        <v>284</v>
      </c>
      <c r="I13" s="5">
        <v>7535.04</v>
      </c>
      <c r="J13" s="14" t="s">
        <v>268</v>
      </c>
      <c r="K13" s="4" t="s">
        <v>279</v>
      </c>
      <c r="L13" s="4" t="s">
        <v>63</v>
      </c>
      <c r="M13" s="4" t="s">
        <v>17</v>
      </c>
      <c r="N13" s="4" t="s">
        <v>18</v>
      </c>
      <c r="O13" s="4" t="s">
        <v>73</v>
      </c>
      <c r="P13" s="4" t="s">
        <v>113</v>
      </c>
      <c r="Q13" s="4" t="s">
        <v>285</v>
      </c>
      <c r="R13" s="11">
        <v>45128</v>
      </c>
      <c r="S13" s="4" t="s">
        <v>34</v>
      </c>
      <c r="T13" s="4" t="s">
        <v>734</v>
      </c>
    </row>
    <row r="14" spans="1:20" x14ac:dyDescent="0.25">
      <c r="A14" s="16"/>
      <c r="B14" s="7">
        <v>7</v>
      </c>
      <c r="C14" s="7" t="s">
        <v>12</v>
      </c>
      <c r="D14" s="8" t="s">
        <v>61</v>
      </c>
      <c r="E14" s="8">
        <v>3</v>
      </c>
      <c r="F14" s="7" t="s">
        <v>71</v>
      </c>
      <c r="G14" s="10" t="s">
        <v>64</v>
      </c>
      <c r="H14" s="13" t="s">
        <v>286</v>
      </c>
      <c r="I14" s="9">
        <v>2284.65</v>
      </c>
      <c r="J14" s="13" t="s">
        <v>268</v>
      </c>
      <c r="K14" s="8" t="s">
        <v>279</v>
      </c>
      <c r="L14" s="8" t="s">
        <v>63</v>
      </c>
      <c r="M14" s="8" t="s">
        <v>17</v>
      </c>
      <c r="N14" s="8" t="s">
        <v>18</v>
      </c>
      <c r="O14" s="8" t="s">
        <v>24</v>
      </c>
      <c r="P14" s="8" t="s">
        <v>74</v>
      </c>
      <c r="Q14" s="8" t="s">
        <v>283</v>
      </c>
      <c r="R14" s="12" t="s">
        <v>16</v>
      </c>
      <c r="S14" s="8" t="s">
        <v>46</v>
      </c>
      <c r="T14" s="8"/>
    </row>
    <row r="15" spans="1:20" x14ac:dyDescent="0.25">
      <c r="A15" s="16"/>
      <c r="B15" s="3">
        <v>8</v>
      </c>
      <c r="C15" s="3" t="s">
        <v>12</v>
      </c>
      <c r="D15" s="4" t="s">
        <v>61</v>
      </c>
      <c r="E15" s="4">
        <v>4</v>
      </c>
      <c r="F15" s="3" t="s">
        <v>288</v>
      </c>
      <c r="G15" s="6" t="s">
        <v>64</v>
      </c>
      <c r="H15" s="14" t="s">
        <v>561</v>
      </c>
      <c r="I15" s="5">
        <f>85101.05-85101.05</f>
        <v>0</v>
      </c>
      <c r="J15" s="14" t="s">
        <v>562</v>
      </c>
      <c r="K15" s="4" t="s">
        <v>72</v>
      </c>
      <c r="L15" s="4" t="s">
        <v>63</v>
      </c>
      <c r="M15" s="4" t="s">
        <v>18</v>
      </c>
      <c r="N15" s="4" t="s">
        <v>17</v>
      </c>
      <c r="O15" s="4" t="s">
        <v>648</v>
      </c>
      <c r="P15" s="4" t="s">
        <v>563</v>
      </c>
      <c r="Q15" s="4"/>
      <c r="R15" s="11">
        <v>45108</v>
      </c>
      <c r="S15" s="4" t="s">
        <v>34</v>
      </c>
      <c r="T15" s="4"/>
    </row>
    <row r="16" spans="1:20" x14ac:dyDescent="0.25">
      <c r="A16" s="16"/>
      <c r="B16" s="7">
        <v>9</v>
      </c>
      <c r="C16" s="7" t="s">
        <v>12</v>
      </c>
      <c r="D16" s="8" t="s">
        <v>61</v>
      </c>
      <c r="E16" s="8">
        <v>3</v>
      </c>
      <c r="F16" s="7" t="s">
        <v>108</v>
      </c>
      <c r="G16" s="10" t="s">
        <v>64</v>
      </c>
      <c r="H16" s="13" t="s">
        <v>290</v>
      </c>
      <c r="I16" s="9">
        <v>36852.07</v>
      </c>
      <c r="J16" s="13" t="s">
        <v>109</v>
      </c>
      <c r="K16" s="8" t="s">
        <v>70</v>
      </c>
      <c r="L16" s="8" t="s">
        <v>63</v>
      </c>
      <c r="M16" s="8" t="s">
        <v>17</v>
      </c>
      <c r="N16" s="8" t="s">
        <v>17</v>
      </c>
      <c r="O16" s="8" t="s">
        <v>25</v>
      </c>
      <c r="P16" s="8" t="s">
        <v>266</v>
      </c>
      <c r="Q16" s="8" t="s">
        <v>752</v>
      </c>
      <c r="R16" s="12">
        <v>44927</v>
      </c>
      <c r="S16" s="8" t="s">
        <v>34</v>
      </c>
      <c r="T16" s="8"/>
    </row>
    <row r="17" spans="1:20" x14ac:dyDescent="0.25">
      <c r="A17" s="16"/>
      <c r="B17" s="3">
        <v>10.1</v>
      </c>
      <c r="C17" s="3" t="s">
        <v>12</v>
      </c>
      <c r="D17" s="4" t="s">
        <v>61</v>
      </c>
      <c r="E17" s="4" t="s">
        <v>291</v>
      </c>
      <c r="F17" s="3" t="s">
        <v>490</v>
      </c>
      <c r="G17" s="6" t="s">
        <v>64</v>
      </c>
      <c r="H17" s="14" t="s">
        <v>138</v>
      </c>
      <c r="I17" s="5">
        <f>290285.92-6323.09500000625-14459</f>
        <v>269503.82499999373</v>
      </c>
      <c r="J17" s="14" t="s">
        <v>139</v>
      </c>
      <c r="K17" s="4" t="s">
        <v>70</v>
      </c>
      <c r="L17" s="4" t="s">
        <v>63</v>
      </c>
      <c r="M17" s="4" t="s">
        <v>17</v>
      </c>
      <c r="N17" s="4" t="s">
        <v>18</v>
      </c>
      <c r="O17" s="4" t="s">
        <v>24</v>
      </c>
      <c r="P17" s="4" t="s">
        <v>140</v>
      </c>
      <c r="Q17" s="4" t="s">
        <v>560</v>
      </c>
      <c r="R17" s="11">
        <v>44927</v>
      </c>
      <c r="S17" s="4" t="s">
        <v>34</v>
      </c>
      <c r="T17" s="4"/>
    </row>
    <row r="18" spans="1:20" x14ac:dyDescent="0.25">
      <c r="A18" s="16"/>
      <c r="B18" s="7">
        <v>10.199999999999999</v>
      </c>
      <c r="C18" s="7" t="s">
        <v>12</v>
      </c>
      <c r="D18" s="8" t="s">
        <v>61</v>
      </c>
      <c r="E18" s="8" t="s">
        <v>291</v>
      </c>
      <c r="F18" s="7" t="s">
        <v>490</v>
      </c>
      <c r="G18" s="10" t="s">
        <v>64</v>
      </c>
      <c r="H18" s="13" t="s">
        <v>138</v>
      </c>
      <c r="I18" s="9">
        <v>159135.62500000003</v>
      </c>
      <c r="J18" s="13" t="s">
        <v>139</v>
      </c>
      <c r="K18" s="8" t="s">
        <v>70</v>
      </c>
      <c r="L18" s="8" t="s">
        <v>63</v>
      </c>
      <c r="M18" s="8" t="s">
        <v>17</v>
      </c>
      <c r="N18" s="8" t="s">
        <v>18</v>
      </c>
      <c r="O18" s="8" t="s">
        <v>25</v>
      </c>
      <c r="P18" s="8" t="s">
        <v>558</v>
      </c>
      <c r="Q18" s="8"/>
      <c r="R18" s="12">
        <v>45135</v>
      </c>
      <c r="S18" s="8" t="s">
        <v>34</v>
      </c>
      <c r="T18" s="8"/>
    </row>
    <row r="19" spans="1:20" x14ac:dyDescent="0.25">
      <c r="A19" s="16"/>
      <c r="B19" s="58">
        <v>11</v>
      </c>
      <c r="C19" s="3" t="s">
        <v>12</v>
      </c>
      <c r="D19" s="4" t="s">
        <v>61</v>
      </c>
      <c r="E19" s="4">
        <v>3</v>
      </c>
      <c r="F19" s="3" t="s">
        <v>67</v>
      </c>
      <c r="G19" s="6" t="s">
        <v>64</v>
      </c>
      <c r="H19" s="14" t="s">
        <v>68</v>
      </c>
      <c r="I19" s="5">
        <v>5195</v>
      </c>
      <c r="J19" s="14" t="s">
        <v>69</v>
      </c>
      <c r="K19" s="4" t="s">
        <v>70</v>
      </c>
      <c r="L19" s="4" t="s">
        <v>63</v>
      </c>
      <c r="M19" s="4" t="s">
        <v>17</v>
      </c>
      <c r="N19" s="4" t="s">
        <v>17</v>
      </c>
      <c r="O19" s="4" t="s">
        <v>716</v>
      </c>
      <c r="P19" s="4" t="s">
        <v>695</v>
      </c>
      <c r="Q19" s="4" t="s">
        <v>694</v>
      </c>
      <c r="R19" s="11" t="s">
        <v>16</v>
      </c>
      <c r="S19" s="4" t="s">
        <v>46</v>
      </c>
      <c r="T19" s="4" t="s">
        <v>665</v>
      </c>
    </row>
    <row r="20" spans="1:20" x14ac:dyDescent="0.25">
      <c r="A20" s="16"/>
      <c r="B20" s="58"/>
      <c r="C20" s="7"/>
      <c r="D20" s="8"/>
      <c r="E20" s="8"/>
      <c r="F20" s="7"/>
      <c r="G20" s="10"/>
      <c r="H20" s="13" t="s">
        <v>676</v>
      </c>
      <c r="I20" s="9"/>
      <c r="J20" s="13"/>
      <c r="K20" s="8"/>
      <c r="L20" s="8"/>
      <c r="M20" s="8"/>
      <c r="N20" s="8"/>
      <c r="O20" s="8"/>
      <c r="P20" s="8"/>
      <c r="Q20" s="8"/>
      <c r="R20" s="12"/>
      <c r="S20" s="8"/>
      <c r="T20" s="8"/>
    </row>
    <row r="21" spans="1:20" x14ac:dyDescent="0.25">
      <c r="A21" s="16"/>
      <c r="B21" s="3">
        <v>12</v>
      </c>
      <c r="C21" s="3" t="s">
        <v>12</v>
      </c>
      <c r="D21" s="4" t="s">
        <v>61</v>
      </c>
      <c r="E21" s="4">
        <v>3</v>
      </c>
      <c r="F21" s="3">
        <v>33903916</v>
      </c>
      <c r="G21" s="6" t="s">
        <v>64</v>
      </c>
      <c r="H21" s="14" t="s">
        <v>292</v>
      </c>
      <c r="I21" s="5">
        <v>16514.14</v>
      </c>
      <c r="J21" s="14" t="s">
        <v>69</v>
      </c>
      <c r="K21" s="4" t="s">
        <v>70</v>
      </c>
      <c r="L21" s="4" t="s">
        <v>63</v>
      </c>
      <c r="M21" s="4" t="s">
        <v>17</v>
      </c>
      <c r="N21" s="4" t="s">
        <v>18</v>
      </c>
      <c r="O21" s="4" t="s">
        <v>648</v>
      </c>
      <c r="P21" s="4" t="s">
        <v>559</v>
      </c>
      <c r="Q21" s="4"/>
      <c r="R21" s="11">
        <v>45275</v>
      </c>
      <c r="S21" s="4" t="s">
        <v>46</v>
      </c>
      <c r="T21" s="4" t="s">
        <v>736</v>
      </c>
    </row>
    <row r="22" spans="1:20" x14ac:dyDescent="0.25">
      <c r="A22" s="16"/>
      <c r="B22" s="7">
        <v>13</v>
      </c>
      <c r="C22" s="7" t="s">
        <v>12</v>
      </c>
      <c r="D22" s="8" t="s">
        <v>61</v>
      </c>
      <c r="E22" s="8">
        <v>3</v>
      </c>
      <c r="F22" s="7" t="s">
        <v>492</v>
      </c>
      <c r="G22" s="10" t="s">
        <v>64</v>
      </c>
      <c r="H22" s="13" t="s">
        <v>219</v>
      </c>
      <c r="I22" s="9">
        <v>34971.120000000003</v>
      </c>
      <c r="J22" s="13" t="s">
        <v>293</v>
      </c>
      <c r="K22" s="8" t="s">
        <v>132</v>
      </c>
      <c r="L22" s="8" t="s">
        <v>63</v>
      </c>
      <c r="M22" s="8" t="s">
        <v>17</v>
      </c>
      <c r="N22" s="8" t="s">
        <v>17</v>
      </c>
      <c r="O22" s="8" t="s">
        <v>16</v>
      </c>
      <c r="P22" s="8" t="s">
        <v>16</v>
      </c>
      <c r="Q22" s="8" t="s">
        <v>16</v>
      </c>
      <c r="R22" s="12">
        <v>44927</v>
      </c>
      <c r="S22" s="8" t="s">
        <v>46</v>
      </c>
      <c r="T22" s="8"/>
    </row>
    <row r="23" spans="1:20" x14ac:dyDescent="0.25">
      <c r="A23" s="16"/>
      <c r="B23" s="3">
        <v>14</v>
      </c>
      <c r="C23" s="3" t="s">
        <v>12</v>
      </c>
      <c r="D23" s="4" t="s">
        <v>61</v>
      </c>
      <c r="E23" s="4">
        <v>3</v>
      </c>
      <c r="F23" s="3" t="s">
        <v>32</v>
      </c>
      <c r="G23" s="6" t="s">
        <v>64</v>
      </c>
      <c r="H23" s="14" t="s">
        <v>294</v>
      </c>
      <c r="I23" s="5">
        <v>9635</v>
      </c>
      <c r="J23" s="14" t="s">
        <v>295</v>
      </c>
      <c r="K23" s="4" t="s">
        <v>132</v>
      </c>
      <c r="L23" s="4" t="s">
        <v>63</v>
      </c>
      <c r="M23" s="4" t="s">
        <v>17</v>
      </c>
      <c r="N23" s="4" t="s">
        <v>18</v>
      </c>
      <c r="O23" s="4" t="s">
        <v>648</v>
      </c>
      <c r="P23" s="4" t="s">
        <v>289</v>
      </c>
      <c r="Q23" s="4"/>
      <c r="R23" s="11">
        <v>45139</v>
      </c>
      <c r="S23" s="4" t="s">
        <v>34</v>
      </c>
      <c r="T23" s="4"/>
    </row>
    <row r="24" spans="1:20" x14ac:dyDescent="0.25">
      <c r="A24" s="16"/>
      <c r="B24" s="7">
        <v>15</v>
      </c>
      <c r="C24" s="7" t="s">
        <v>12</v>
      </c>
      <c r="D24" s="8" t="s">
        <v>61</v>
      </c>
      <c r="E24" s="8">
        <v>3</v>
      </c>
      <c r="F24" s="7" t="s">
        <v>487</v>
      </c>
      <c r="G24" s="10" t="s">
        <v>64</v>
      </c>
      <c r="H24" s="13" t="s">
        <v>296</v>
      </c>
      <c r="I24" s="9">
        <v>20399.82</v>
      </c>
      <c r="J24" s="13" t="s">
        <v>75</v>
      </c>
      <c r="K24" s="8" t="s">
        <v>297</v>
      </c>
      <c r="L24" s="8" t="s">
        <v>63</v>
      </c>
      <c r="M24" s="8" t="s">
        <v>17</v>
      </c>
      <c r="N24" s="8" t="s">
        <v>17</v>
      </c>
      <c r="O24" s="8" t="s">
        <v>648</v>
      </c>
      <c r="P24" s="8" t="s">
        <v>289</v>
      </c>
      <c r="Q24" s="8"/>
      <c r="R24" s="12">
        <v>45046</v>
      </c>
      <c r="S24" s="8" t="s">
        <v>46</v>
      </c>
      <c r="T24" s="8" t="s">
        <v>666</v>
      </c>
    </row>
    <row r="25" spans="1:20" x14ac:dyDescent="0.25">
      <c r="A25" s="16"/>
      <c r="B25" s="3">
        <v>16</v>
      </c>
      <c r="C25" s="3" t="s">
        <v>12</v>
      </c>
      <c r="D25" s="4" t="s">
        <v>61</v>
      </c>
      <c r="E25" s="4">
        <v>3</v>
      </c>
      <c r="F25" s="3" t="s">
        <v>487</v>
      </c>
      <c r="G25" s="6" t="s">
        <v>64</v>
      </c>
      <c r="H25" s="14" t="s">
        <v>298</v>
      </c>
      <c r="I25" s="5">
        <v>43713.9</v>
      </c>
      <c r="J25" s="14" t="s">
        <v>299</v>
      </c>
      <c r="K25" s="4" t="s">
        <v>297</v>
      </c>
      <c r="L25" s="4" t="s">
        <v>63</v>
      </c>
      <c r="M25" s="4" t="s">
        <v>17</v>
      </c>
      <c r="N25" s="4" t="s">
        <v>18</v>
      </c>
      <c r="O25" s="4" t="s">
        <v>73</v>
      </c>
      <c r="P25" s="4" t="s">
        <v>141</v>
      </c>
      <c r="Q25" s="4" t="s">
        <v>300</v>
      </c>
      <c r="R25" s="11">
        <v>45199</v>
      </c>
      <c r="S25" s="4" t="s">
        <v>34</v>
      </c>
      <c r="T25" s="4"/>
    </row>
    <row r="26" spans="1:20" x14ac:dyDescent="0.25">
      <c r="A26" s="16"/>
      <c r="B26" s="7">
        <v>17.100000000000001</v>
      </c>
      <c r="C26" s="7" t="s">
        <v>12</v>
      </c>
      <c r="D26" s="8" t="s">
        <v>61</v>
      </c>
      <c r="E26" s="8">
        <v>3</v>
      </c>
      <c r="F26" s="7" t="s">
        <v>76</v>
      </c>
      <c r="G26" s="10" t="s">
        <v>64</v>
      </c>
      <c r="H26" s="13" t="s">
        <v>612</v>
      </c>
      <c r="I26" s="9">
        <v>14780.34</v>
      </c>
      <c r="J26" s="13" t="s">
        <v>75</v>
      </c>
      <c r="K26" s="8" t="s">
        <v>297</v>
      </c>
      <c r="L26" s="8" t="s">
        <v>63</v>
      </c>
      <c r="M26" s="8" t="s">
        <v>17</v>
      </c>
      <c r="N26" s="8" t="s">
        <v>18</v>
      </c>
      <c r="O26" s="68" t="s">
        <v>715</v>
      </c>
      <c r="P26" s="68" t="s">
        <v>782</v>
      </c>
      <c r="Q26" s="8"/>
      <c r="R26" s="12">
        <v>45046</v>
      </c>
      <c r="S26" s="8" t="s">
        <v>46</v>
      </c>
      <c r="T26" s="68" t="s">
        <v>667</v>
      </c>
    </row>
    <row r="27" spans="1:20" x14ac:dyDescent="0.25">
      <c r="A27" s="16"/>
      <c r="B27" s="3">
        <v>17.2</v>
      </c>
      <c r="C27" s="3" t="s">
        <v>12</v>
      </c>
      <c r="D27" s="4" t="s">
        <v>61</v>
      </c>
      <c r="E27" s="4">
        <v>3</v>
      </c>
      <c r="F27" s="3" t="s">
        <v>76</v>
      </c>
      <c r="G27" s="6" t="s">
        <v>64</v>
      </c>
      <c r="H27" s="14" t="s">
        <v>760</v>
      </c>
      <c r="I27" s="5">
        <v>11448</v>
      </c>
      <c r="J27" s="14" t="s">
        <v>75</v>
      </c>
      <c r="K27" s="4" t="s">
        <v>297</v>
      </c>
      <c r="L27" s="4" t="s">
        <v>63</v>
      </c>
      <c r="M27" s="4" t="s">
        <v>17</v>
      </c>
      <c r="N27" s="4" t="s">
        <v>18</v>
      </c>
      <c r="O27" s="4" t="s">
        <v>715</v>
      </c>
      <c r="P27" s="4" t="s">
        <v>761</v>
      </c>
      <c r="Q27" s="4" t="s">
        <v>762</v>
      </c>
      <c r="R27" s="11"/>
      <c r="S27" s="4" t="s">
        <v>46</v>
      </c>
      <c r="T27" s="4"/>
    </row>
    <row r="28" spans="1:20" x14ac:dyDescent="0.25">
      <c r="A28" s="16"/>
      <c r="B28" s="7">
        <v>18</v>
      </c>
      <c r="C28" s="7" t="s">
        <v>12</v>
      </c>
      <c r="D28" s="8" t="s">
        <v>61</v>
      </c>
      <c r="E28" s="8">
        <v>3</v>
      </c>
      <c r="F28" s="7" t="s">
        <v>77</v>
      </c>
      <c r="G28" s="10" t="s">
        <v>64</v>
      </c>
      <c r="H28" s="13" t="s">
        <v>564</v>
      </c>
      <c r="I28" s="9">
        <f>1613267.28-87786.01</f>
        <v>1525481.27</v>
      </c>
      <c r="J28" s="13" t="s">
        <v>78</v>
      </c>
      <c r="K28" s="8" t="s">
        <v>301</v>
      </c>
      <c r="L28" s="8" t="s">
        <v>63</v>
      </c>
      <c r="M28" s="8" t="s">
        <v>17</v>
      </c>
      <c r="N28" s="8" t="s">
        <v>18</v>
      </c>
      <c r="O28" s="8" t="s">
        <v>24</v>
      </c>
      <c r="P28" s="8" t="s">
        <v>262</v>
      </c>
      <c r="Q28" s="8" t="s">
        <v>693</v>
      </c>
      <c r="R28" s="12">
        <v>44999</v>
      </c>
      <c r="S28" s="8" t="s">
        <v>27</v>
      </c>
      <c r="T28" s="8"/>
    </row>
    <row r="29" spans="1:20" x14ac:dyDescent="0.25">
      <c r="A29" s="16"/>
      <c r="B29" s="3">
        <v>19</v>
      </c>
      <c r="C29" s="3" t="s">
        <v>12</v>
      </c>
      <c r="D29" s="4" t="s">
        <v>61</v>
      </c>
      <c r="E29" s="4">
        <v>3</v>
      </c>
      <c r="F29" s="3" t="s">
        <v>79</v>
      </c>
      <c r="G29" s="6" t="s">
        <v>64</v>
      </c>
      <c r="H29" s="14" t="s">
        <v>80</v>
      </c>
      <c r="I29" s="5">
        <f>5855463.67-100000</f>
        <v>5755463.6699999999</v>
      </c>
      <c r="J29" s="14" t="s">
        <v>81</v>
      </c>
      <c r="K29" s="4" t="s">
        <v>301</v>
      </c>
      <c r="L29" s="4" t="s">
        <v>63</v>
      </c>
      <c r="M29" s="4" t="s">
        <v>17</v>
      </c>
      <c r="N29" s="4" t="s">
        <v>18</v>
      </c>
      <c r="O29" s="4" t="s">
        <v>73</v>
      </c>
      <c r="P29" s="4" t="s">
        <v>82</v>
      </c>
      <c r="Q29" s="4" t="s">
        <v>619</v>
      </c>
      <c r="R29" s="11" t="s">
        <v>16</v>
      </c>
      <c r="S29" s="4" t="s">
        <v>27</v>
      </c>
      <c r="T29" s="4"/>
    </row>
    <row r="30" spans="1:20" x14ac:dyDescent="0.25">
      <c r="A30" s="16"/>
      <c r="B30" s="7">
        <v>20</v>
      </c>
      <c r="C30" s="7" t="s">
        <v>12</v>
      </c>
      <c r="D30" s="8" t="s">
        <v>61</v>
      </c>
      <c r="E30" s="8">
        <v>3</v>
      </c>
      <c r="F30" s="7" t="s">
        <v>100</v>
      </c>
      <c r="G30" s="10" t="s">
        <v>64</v>
      </c>
      <c r="H30" s="13" t="s">
        <v>101</v>
      </c>
      <c r="I30" s="9">
        <f>21423.95+20811.66</f>
        <v>42235.61</v>
      </c>
      <c r="J30" s="13" t="s">
        <v>81</v>
      </c>
      <c r="K30" s="8" t="s">
        <v>301</v>
      </c>
      <c r="L30" s="8" t="s">
        <v>63</v>
      </c>
      <c r="M30" s="8" t="s">
        <v>17</v>
      </c>
      <c r="N30" s="8" t="s">
        <v>18</v>
      </c>
      <c r="O30" s="68" t="s">
        <v>24</v>
      </c>
      <c r="P30" s="8" t="s">
        <v>565</v>
      </c>
      <c r="Q30" s="8" t="s">
        <v>16</v>
      </c>
      <c r="R30" s="12">
        <v>45276</v>
      </c>
      <c r="S30" s="8" t="s">
        <v>46</v>
      </c>
      <c r="T30" s="8" t="s">
        <v>737</v>
      </c>
    </row>
    <row r="31" spans="1:20" x14ac:dyDescent="0.25">
      <c r="A31" s="16"/>
      <c r="B31" s="3">
        <v>21</v>
      </c>
      <c r="C31" s="3" t="s">
        <v>12</v>
      </c>
      <c r="D31" s="4" t="s">
        <v>61</v>
      </c>
      <c r="E31" s="4">
        <v>3</v>
      </c>
      <c r="F31" s="3" t="s">
        <v>493</v>
      </c>
      <c r="G31" s="6" t="s">
        <v>64</v>
      </c>
      <c r="H31" s="14" t="s">
        <v>102</v>
      </c>
      <c r="I31" s="5">
        <f>19655+19093.27</f>
        <v>38748.270000000004</v>
      </c>
      <c r="J31" s="14" t="s">
        <v>103</v>
      </c>
      <c r="K31" s="4" t="s">
        <v>301</v>
      </c>
      <c r="L31" s="4" t="s">
        <v>63</v>
      </c>
      <c r="M31" s="4" t="s">
        <v>17</v>
      </c>
      <c r="N31" s="4" t="s">
        <v>18</v>
      </c>
      <c r="O31" s="68" t="s">
        <v>24</v>
      </c>
      <c r="P31" s="4" t="s">
        <v>566</v>
      </c>
      <c r="Q31" s="4" t="s">
        <v>16</v>
      </c>
      <c r="R31" s="11" t="s">
        <v>16</v>
      </c>
      <c r="S31" s="4" t="s">
        <v>46</v>
      </c>
      <c r="T31" s="4" t="s">
        <v>738</v>
      </c>
    </row>
    <row r="32" spans="1:20" x14ac:dyDescent="0.25">
      <c r="A32" s="16"/>
      <c r="B32" s="7">
        <v>22.1</v>
      </c>
      <c r="C32" s="7" t="s">
        <v>12</v>
      </c>
      <c r="D32" s="8" t="s">
        <v>61</v>
      </c>
      <c r="E32" s="8">
        <v>3</v>
      </c>
      <c r="F32" s="7" t="s">
        <v>273</v>
      </c>
      <c r="G32" s="10" t="s">
        <v>64</v>
      </c>
      <c r="H32" s="13" t="s">
        <v>302</v>
      </c>
      <c r="I32" s="9">
        <v>2980.18</v>
      </c>
      <c r="J32" s="13" t="s">
        <v>103</v>
      </c>
      <c r="K32" s="8" t="s">
        <v>301</v>
      </c>
      <c r="L32" s="8" t="s">
        <v>63</v>
      </c>
      <c r="M32" s="8" t="s">
        <v>17</v>
      </c>
      <c r="N32" s="8" t="s">
        <v>18</v>
      </c>
      <c r="O32" s="8" t="s">
        <v>716</v>
      </c>
      <c r="P32" s="8" t="s">
        <v>259</v>
      </c>
      <c r="Q32" s="8" t="s">
        <v>567</v>
      </c>
      <c r="R32" s="12" t="s">
        <v>16</v>
      </c>
      <c r="S32" s="8" t="s">
        <v>46</v>
      </c>
      <c r="T32" s="8" t="s">
        <v>668</v>
      </c>
    </row>
    <row r="33" spans="1:20" x14ac:dyDescent="0.25">
      <c r="A33" s="16"/>
      <c r="B33" s="3">
        <v>22.2</v>
      </c>
      <c r="C33" s="3" t="s">
        <v>12</v>
      </c>
      <c r="D33" s="4" t="s">
        <v>61</v>
      </c>
      <c r="E33" s="4">
        <v>3</v>
      </c>
      <c r="F33" s="3" t="s">
        <v>273</v>
      </c>
      <c r="G33" s="6" t="s">
        <v>64</v>
      </c>
      <c r="H33" s="14" t="s">
        <v>302</v>
      </c>
      <c r="I33" s="5">
        <v>3067.85</v>
      </c>
      <c r="J33" s="14" t="s">
        <v>103</v>
      </c>
      <c r="K33" s="4" t="s">
        <v>301</v>
      </c>
      <c r="L33" s="4" t="s">
        <v>63</v>
      </c>
      <c r="M33" s="4" t="s">
        <v>17</v>
      </c>
      <c r="N33" s="4" t="s">
        <v>18</v>
      </c>
      <c r="O33" s="4" t="s">
        <v>648</v>
      </c>
      <c r="P33" s="4" t="s">
        <v>568</v>
      </c>
      <c r="Q33" s="4"/>
      <c r="R33" s="11">
        <v>45097</v>
      </c>
      <c r="S33" s="4" t="s">
        <v>46</v>
      </c>
      <c r="T33" s="4" t="s">
        <v>668</v>
      </c>
    </row>
    <row r="34" spans="1:20" x14ac:dyDescent="0.25">
      <c r="A34" s="16"/>
      <c r="B34" s="7">
        <v>23</v>
      </c>
      <c r="C34" s="7" t="s">
        <v>12</v>
      </c>
      <c r="D34" s="8" t="s">
        <v>61</v>
      </c>
      <c r="E34" s="8">
        <v>4</v>
      </c>
      <c r="F34" s="7" t="s">
        <v>372</v>
      </c>
      <c r="G34" s="10" t="s">
        <v>64</v>
      </c>
      <c r="H34" s="13" t="s">
        <v>303</v>
      </c>
      <c r="I34" s="9">
        <v>13024.9</v>
      </c>
      <c r="J34" s="13" t="s">
        <v>103</v>
      </c>
      <c r="K34" s="8" t="s">
        <v>301</v>
      </c>
      <c r="L34" s="8" t="s">
        <v>63</v>
      </c>
      <c r="M34" s="8" t="s">
        <v>18</v>
      </c>
      <c r="N34" s="8" t="s">
        <v>17</v>
      </c>
      <c r="O34" s="8" t="s">
        <v>648</v>
      </c>
      <c r="P34" s="8" t="s">
        <v>569</v>
      </c>
      <c r="Q34" s="8"/>
      <c r="R34" s="12">
        <v>45065</v>
      </c>
      <c r="S34" s="8" t="s">
        <v>46</v>
      </c>
      <c r="T34" s="8" t="s">
        <v>668</v>
      </c>
    </row>
    <row r="35" spans="1:20" x14ac:dyDescent="0.25">
      <c r="A35" s="16"/>
      <c r="B35" s="3">
        <v>24</v>
      </c>
      <c r="C35" s="3" t="s">
        <v>12</v>
      </c>
      <c r="D35" s="4" t="s">
        <v>61</v>
      </c>
      <c r="E35" s="4">
        <v>3</v>
      </c>
      <c r="F35" s="3" t="s">
        <v>494</v>
      </c>
      <c r="G35" s="6" t="s">
        <v>64</v>
      </c>
      <c r="H35" s="14" t="s">
        <v>304</v>
      </c>
      <c r="I35" s="5">
        <v>6994.23</v>
      </c>
      <c r="J35" s="14" t="s">
        <v>103</v>
      </c>
      <c r="K35" s="4" t="s">
        <v>301</v>
      </c>
      <c r="L35" s="4" t="s">
        <v>63</v>
      </c>
      <c r="M35" s="4" t="s">
        <v>17</v>
      </c>
      <c r="N35" s="4" t="s">
        <v>18</v>
      </c>
      <c r="O35" s="4" t="s">
        <v>648</v>
      </c>
      <c r="P35" s="4" t="s">
        <v>570</v>
      </c>
      <c r="Q35" s="4"/>
      <c r="R35" s="11">
        <v>45125</v>
      </c>
      <c r="S35" s="4" t="s">
        <v>46</v>
      </c>
      <c r="T35" s="4" t="s">
        <v>739</v>
      </c>
    </row>
    <row r="36" spans="1:20" x14ac:dyDescent="0.25">
      <c r="A36" s="16"/>
      <c r="B36" s="7">
        <v>25</v>
      </c>
      <c r="C36" s="7" t="s">
        <v>12</v>
      </c>
      <c r="D36" s="8" t="s">
        <v>61</v>
      </c>
      <c r="E36" s="8">
        <v>3</v>
      </c>
      <c r="F36" s="7" t="s">
        <v>100</v>
      </c>
      <c r="G36" s="10" t="s">
        <v>64</v>
      </c>
      <c r="H36" s="13" t="s">
        <v>305</v>
      </c>
      <c r="I36" s="9">
        <v>33999.699999999997</v>
      </c>
      <c r="J36" s="13" t="s">
        <v>103</v>
      </c>
      <c r="K36" s="8" t="s">
        <v>301</v>
      </c>
      <c r="L36" s="8" t="s">
        <v>63</v>
      </c>
      <c r="M36" s="8" t="s">
        <v>18</v>
      </c>
      <c r="N36" s="8" t="s">
        <v>17</v>
      </c>
      <c r="O36" s="8" t="s">
        <v>648</v>
      </c>
      <c r="P36" s="8" t="s">
        <v>571</v>
      </c>
      <c r="Q36" s="8"/>
      <c r="R36" s="12">
        <v>45127</v>
      </c>
      <c r="S36" s="8" t="s">
        <v>34</v>
      </c>
      <c r="T36" s="8" t="s">
        <v>740</v>
      </c>
    </row>
    <row r="37" spans="1:20" x14ac:dyDescent="0.25">
      <c r="A37" s="16"/>
      <c r="B37" s="3">
        <v>26</v>
      </c>
      <c r="C37" s="3" t="s">
        <v>12</v>
      </c>
      <c r="D37" s="4" t="s">
        <v>61</v>
      </c>
      <c r="E37" s="4"/>
      <c r="F37" s="3"/>
      <c r="G37" s="6" t="s">
        <v>64</v>
      </c>
      <c r="H37" s="14" t="s">
        <v>306</v>
      </c>
      <c r="I37" s="67">
        <v>126284.6</v>
      </c>
      <c r="J37" s="14" t="s">
        <v>307</v>
      </c>
      <c r="K37" s="4" t="s">
        <v>301</v>
      </c>
      <c r="L37" s="4" t="s">
        <v>63</v>
      </c>
      <c r="M37" s="4" t="s">
        <v>18</v>
      </c>
      <c r="N37" s="4" t="s">
        <v>17</v>
      </c>
      <c r="O37" s="4" t="s">
        <v>25</v>
      </c>
      <c r="P37" s="4" t="s">
        <v>572</v>
      </c>
      <c r="Q37" s="4"/>
      <c r="R37" s="11">
        <v>45047</v>
      </c>
      <c r="S37" s="4" t="s">
        <v>27</v>
      </c>
      <c r="T37" s="4"/>
    </row>
    <row r="38" spans="1:20" x14ac:dyDescent="0.25">
      <c r="A38" s="16"/>
      <c r="B38" s="7"/>
      <c r="C38" s="7"/>
      <c r="D38" s="8"/>
      <c r="E38" s="8"/>
      <c r="F38" s="7"/>
      <c r="G38" s="10"/>
      <c r="H38" s="13" t="s">
        <v>676</v>
      </c>
      <c r="I38" s="9"/>
      <c r="J38" s="13"/>
      <c r="K38" s="8"/>
      <c r="L38" s="8"/>
      <c r="M38" s="8"/>
      <c r="N38" s="8"/>
      <c r="O38" s="8"/>
      <c r="P38" s="8"/>
      <c r="Q38" s="8"/>
      <c r="R38" s="12"/>
      <c r="S38" s="8"/>
      <c r="T38" s="8"/>
    </row>
    <row r="39" spans="1:20" x14ac:dyDescent="0.25">
      <c r="A39" s="16"/>
      <c r="B39" s="3"/>
      <c r="C39" s="3"/>
      <c r="D39" s="4"/>
      <c r="E39" s="4"/>
      <c r="F39" s="3"/>
      <c r="G39" s="6"/>
      <c r="H39" s="14" t="s">
        <v>676</v>
      </c>
      <c r="I39" s="5"/>
      <c r="J39" s="14"/>
      <c r="K39" s="4"/>
      <c r="L39" s="4"/>
      <c r="M39" s="4"/>
      <c r="N39" s="4"/>
      <c r="O39" s="4"/>
      <c r="P39" s="4"/>
      <c r="Q39" s="4"/>
      <c r="R39" s="11"/>
      <c r="S39" s="4"/>
      <c r="T39" s="4"/>
    </row>
    <row r="40" spans="1:20" x14ac:dyDescent="0.25">
      <c r="A40" s="16"/>
      <c r="B40" s="7">
        <v>29</v>
      </c>
      <c r="C40" s="7" t="s">
        <v>12</v>
      </c>
      <c r="D40" s="8" t="s">
        <v>61</v>
      </c>
      <c r="E40" s="8">
        <v>4</v>
      </c>
      <c r="F40" s="7" t="s">
        <v>486</v>
      </c>
      <c r="G40" s="10" t="s">
        <v>64</v>
      </c>
      <c r="H40" s="13" t="s">
        <v>308</v>
      </c>
      <c r="I40" s="67">
        <v>118595.12</v>
      </c>
      <c r="J40" s="13" t="s">
        <v>309</v>
      </c>
      <c r="K40" s="8" t="s">
        <v>301</v>
      </c>
      <c r="L40" s="8" t="s">
        <v>63</v>
      </c>
      <c r="M40" s="8" t="s">
        <v>18</v>
      </c>
      <c r="N40" s="8" t="s">
        <v>17</v>
      </c>
      <c r="O40" s="8" t="s">
        <v>25</v>
      </c>
      <c r="P40" s="8" t="s">
        <v>573</v>
      </c>
      <c r="Q40" s="8"/>
      <c r="R40" s="12">
        <v>44986</v>
      </c>
      <c r="S40" s="8" t="s">
        <v>34</v>
      </c>
      <c r="T40" s="8"/>
    </row>
    <row r="41" spans="1:20" x14ac:dyDescent="0.25">
      <c r="A41" s="16"/>
      <c r="B41" s="3">
        <v>30</v>
      </c>
      <c r="C41" s="3" t="s">
        <v>12</v>
      </c>
      <c r="D41" s="4" t="s">
        <v>61</v>
      </c>
      <c r="E41" s="4"/>
      <c r="F41" s="3"/>
      <c r="G41" s="6" t="s">
        <v>64</v>
      </c>
      <c r="H41" s="14" t="s">
        <v>613</v>
      </c>
      <c r="I41" s="5">
        <v>300000</v>
      </c>
      <c r="J41" s="14"/>
      <c r="K41" s="4" t="s">
        <v>301</v>
      </c>
      <c r="L41" s="4" t="s">
        <v>63</v>
      </c>
      <c r="M41" s="4" t="s">
        <v>18</v>
      </c>
      <c r="N41" s="4" t="s">
        <v>17</v>
      </c>
      <c r="O41" s="4" t="s">
        <v>16</v>
      </c>
      <c r="P41" s="4" t="s">
        <v>16</v>
      </c>
      <c r="Q41" s="4" t="s">
        <v>16</v>
      </c>
      <c r="R41" s="11" t="s">
        <v>16</v>
      </c>
      <c r="S41" s="4" t="s">
        <v>16</v>
      </c>
      <c r="T41" s="4"/>
    </row>
    <row r="42" spans="1:20" x14ac:dyDescent="0.25">
      <c r="A42" s="16"/>
      <c r="B42" s="7">
        <v>31</v>
      </c>
      <c r="C42" s="7" t="s">
        <v>12</v>
      </c>
      <c r="D42" s="8" t="s">
        <v>61</v>
      </c>
      <c r="E42" s="8">
        <v>3</v>
      </c>
      <c r="F42" s="7" t="s">
        <v>123</v>
      </c>
      <c r="G42" s="10" t="s">
        <v>64</v>
      </c>
      <c r="H42" s="13" t="s">
        <v>124</v>
      </c>
      <c r="I42" s="9">
        <v>679994</v>
      </c>
      <c r="J42" s="13" t="s">
        <v>310</v>
      </c>
      <c r="K42" s="8" t="s">
        <v>311</v>
      </c>
      <c r="L42" s="8" t="s">
        <v>312</v>
      </c>
      <c r="M42" s="8" t="s">
        <v>17</v>
      </c>
      <c r="N42" s="8" t="s">
        <v>18</v>
      </c>
      <c r="O42" s="8" t="s">
        <v>25</v>
      </c>
      <c r="P42" s="8" t="s">
        <v>125</v>
      </c>
      <c r="Q42" s="8"/>
      <c r="R42" s="12">
        <v>44958</v>
      </c>
      <c r="S42" s="8" t="s">
        <v>27</v>
      </c>
      <c r="T42" s="8"/>
    </row>
    <row r="43" spans="1:20" x14ac:dyDescent="0.25">
      <c r="A43" s="16"/>
      <c r="B43" s="3">
        <v>32</v>
      </c>
      <c r="C43" s="3" t="s">
        <v>12</v>
      </c>
      <c r="D43" s="4" t="s">
        <v>61</v>
      </c>
      <c r="E43" s="4">
        <v>3</v>
      </c>
      <c r="F43" s="3" t="s">
        <v>20</v>
      </c>
      <c r="G43" s="6" t="s">
        <v>64</v>
      </c>
      <c r="H43" s="14" t="s">
        <v>126</v>
      </c>
      <c r="I43" s="5">
        <f>1040412.96-23044.65+17097-9360</f>
        <v>1025105.3099999999</v>
      </c>
      <c r="J43" s="14" t="s">
        <v>127</v>
      </c>
      <c r="K43" s="4" t="s">
        <v>311</v>
      </c>
      <c r="L43" s="4" t="s">
        <v>312</v>
      </c>
      <c r="M43" s="4" t="s">
        <v>17</v>
      </c>
      <c r="N43" s="4" t="s">
        <v>18</v>
      </c>
      <c r="O43" s="4" t="s">
        <v>73</v>
      </c>
      <c r="P43" s="4" t="s">
        <v>128</v>
      </c>
      <c r="Q43" s="4" t="s">
        <v>313</v>
      </c>
      <c r="R43" s="11">
        <v>45255</v>
      </c>
      <c r="S43" s="4" t="s">
        <v>27</v>
      </c>
      <c r="T43" s="4"/>
    </row>
    <row r="44" spans="1:20" x14ac:dyDescent="0.25">
      <c r="A44" s="16"/>
      <c r="B44" s="7">
        <v>33</v>
      </c>
      <c r="C44" s="7" t="s">
        <v>12</v>
      </c>
      <c r="D44" s="8" t="s">
        <v>61</v>
      </c>
      <c r="E44" s="8">
        <v>3</v>
      </c>
      <c r="F44" s="7" t="s">
        <v>50</v>
      </c>
      <c r="G44" s="10" t="s">
        <v>64</v>
      </c>
      <c r="H44" s="13" t="s">
        <v>314</v>
      </c>
      <c r="I44" s="9">
        <v>350000</v>
      </c>
      <c r="J44" s="13" t="s">
        <v>315</v>
      </c>
      <c r="K44" s="8" t="s">
        <v>311</v>
      </c>
      <c r="L44" s="8" t="s">
        <v>312</v>
      </c>
      <c r="M44" s="8" t="s">
        <v>17</v>
      </c>
      <c r="N44" s="8" t="s">
        <v>18</v>
      </c>
      <c r="O44" s="8" t="s">
        <v>25</v>
      </c>
      <c r="P44" s="8" t="s">
        <v>557</v>
      </c>
      <c r="Q44" s="8"/>
      <c r="R44" s="12">
        <v>45234</v>
      </c>
      <c r="S44" s="8" t="s">
        <v>27</v>
      </c>
      <c r="T44" s="8"/>
    </row>
    <row r="45" spans="1:20" x14ac:dyDescent="0.25">
      <c r="A45" s="16"/>
      <c r="B45" s="3">
        <v>34.1</v>
      </c>
      <c r="C45" s="3" t="s">
        <v>12</v>
      </c>
      <c r="D45" s="4" t="s">
        <v>61</v>
      </c>
      <c r="E45" s="4">
        <v>4</v>
      </c>
      <c r="F45" s="3" t="s">
        <v>270</v>
      </c>
      <c r="G45" s="6" t="s">
        <v>64</v>
      </c>
      <c r="H45" s="14" t="s">
        <v>130</v>
      </c>
      <c r="I45" s="5">
        <v>33000</v>
      </c>
      <c r="J45" s="14" t="s">
        <v>131</v>
      </c>
      <c r="K45" s="4" t="s">
        <v>311</v>
      </c>
      <c r="L45" s="4" t="s">
        <v>63</v>
      </c>
      <c r="M45" s="4" t="s">
        <v>17</v>
      </c>
      <c r="N45" s="4" t="s">
        <v>18</v>
      </c>
      <c r="O45" s="4" t="s">
        <v>25</v>
      </c>
      <c r="P45" s="4"/>
      <c r="Q45" s="4"/>
      <c r="R45" s="11">
        <v>45126</v>
      </c>
      <c r="S45" s="4" t="s">
        <v>34</v>
      </c>
      <c r="T45" s="4"/>
    </row>
    <row r="46" spans="1:20" x14ac:dyDescent="0.25">
      <c r="A46" s="16"/>
      <c r="B46" s="7">
        <v>34.200000000000003</v>
      </c>
      <c r="C46" s="7" t="s">
        <v>12</v>
      </c>
      <c r="D46" s="8" t="s">
        <v>61</v>
      </c>
      <c r="E46" s="8">
        <v>3</v>
      </c>
      <c r="F46" s="7" t="s">
        <v>689</v>
      </c>
      <c r="G46" s="10" t="s">
        <v>64</v>
      </c>
      <c r="H46" s="13" t="s">
        <v>690</v>
      </c>
      <c r="I46" s="9">
        <v>9360</v>
      </c>
      <c r="J46" s="13" t="s">
        <v>131</v>
      </c>
      <c r="K46" s="8" t="s">
        <v>311</v>
      </c>
      <c r="L46" s="8" t="s">
        <v>63</v>
      </c>
      <c r="M46" s="8" t="s">
        <v>17</v>
      </c>
      <c r="N46" s="8" t="s">
        <v>18</v>
      </c>
      <c r="O46" s="8" t="s">
        <v>648</v>
      </c>
      <c r="P46" s="8" t="s">
        <v>691</v>
      </c>
      <c r="Q46" s="8" t="s">
        <v>692</v>
      </c>
      <c r="R46" s="12">
        <v>44960</v>
      </c>
      <c r="S46" s="8" t="s">
        <v>34</v>
      </c>
      <c r="T46" s="8" t="s">
        <v>742</v>
      </c>
    </row>
    <row r="47" spans="1:20" x14ac:dyDescent="0.25">
      <c r="A47" s="16"/>
      <c r="B47" s="3">
        <v>35</v>
      </c>
      <c r="C47" s="3" t="s">
        <v>12</v>
      </c>
      <c r="D47" s="4" t="s">
        <v>61</v>
      </c>
      <c r="E47" s="4">
        <v>3</v>
      </c>
      <c r="F47" s="3" t="s">
        <v>271</v>
      </c>
      <c r="G47" s="6" t="s">
        <v>64</v>
      </c>
      <c r="H47" s="14" t="s">
        <v>316</v>
      </c>
      <c r="I47" s="5">
        <v>16791.3</v>
      </c>
      <c r="J47" s="14" t="s">
        <v>317</v>
      </c>
      <c r="K47" s="4" t="s">
        <v>311</v>
      </c>
      <c r="L47" s="4" t="s">
        <v>312</v>
      </c>
      <c r="M47" s="4" t="s">
        <v>17</v>
      </c>
      <c r="N47" s="4" t="s">
        <v>17</v>
      </c>
      <c r="O47" s="4" t="s">
        <v>716</v>
      </c>
      <c r="P47" s="4" t="s">
        <v>688</v>
      </c>
      <c r="Q47" s="4"/>
      <c r="R47" s="11">
        <v>44958</v>
      </c>
      <c r="S47" s="4" t="s">
        <v>46</v>
      </c>
      <c r="T47" s="4" t="s">
        <v>664</v>
      </c>
    </row>
    <row r="48" spans="1:20" x14ac:dyDescent="0.25">
      <c r="A48" s="16"/>
      <c r="B48" s="7"/>
      <c r="C48" s="7"/>
      <c r="D48" s="8"/>
      <c r="E48" s="8"/>
      <c r="F48" s="7"/>
      <c r="G48" s="10"/>
      <c r="H48" s="13" t="s">
        <v>676</v>
      </c>
      <c r="I48" s="9"/>
      <c r="J48" s="13"/>
      <c r="K48" s="8"/>
      <c r="L48" s="8"/>
      <c r="M48" s="8"/>
      <c r="N48" s="8"/>
      <c r="O48" s="8"/>
      <c r="P48" s="8"/>
      <c r="Q48" s="8"/>
      <c r="R48" s="12"/>
      <c r="S48" s="8"/>
      <c r="T48" s="8"/>
    </row>
    <row r="49" spans="1:20" x14ac:dyDescent="0.25">
      <c r="A49" s="16"/>
      <c r="B49" s="3">
        <v>37.1</v>
      </c>
      <c r="C49" s="3" t="s">
        <v>12</v>
      </c>
      <c r="D49" s="4" t="s">
        <v>61</v>
      </c>
      <c r="E49" s="4">
        <v>3</v>
      </c>
      <c r="F49" s="3" t="s">
        <v>20</v>
      </c>
      <c r="G49" s="6" t="s">
        <v>64</v>
      </c>
      <c r="H49" s="14" t="s">
        <v>318</v>
      </c>
      <c r="I49" s="5">
        <f>4961411.82*11/12</f>
        <v>4547960.835</v>
      </c>
      <c r="J49" s="14" t="s">
        <v>319</v>
      </c>
      <c r="K49" s="4" t="s">
        <v>320</v>
      </c>
      <c r="L49" s="4" t="s">
        <v>63</v>
      </c>
      <c r="M49" s="4" t="s">
        <v>17</v>
      </c>
      <c r="N49" s="4" t="s">
        <v>18</v>
      </c>
      <c r="O49" s="4" t="s">
        <v>73</v>
      </c>
      <c r="P49" s="4" t="s">
        <v>87</v>
      </c>
      <c r="Q49" s="4" t="s">
        <v>321</v>
      </c>
      <c r="R49" s="11" t="s">
        <v>16</v>
      </c>
      <c r="S49" s="4" t="s">
        <v>16</v>
      </c>
      <c r="T49" s="4"/>
    </row>
    <row r="50" spans="1:20" x14ac:dyDescent="0.25">
      <c r="A50" s="16"/>
      <c r="B50" s="7">
        <v>37.200000000000003</v>
      </c>
      <c r="C50" s="7" t="s">
        <v>12</v>
      </c>
      <c r="D50" s="8" t="s">
        <v>61</v>
      </c>
      <c r="E50" s="8">
        <v>3</v>
      </c>
      <c r="F50" s="7" t="s">
        <v>20</v>
      </c>
      <c r="G50" s="10" t="s">
        <v>64</v>
      </c>
      <c r="H50" s="13" t="s">
        <v>318</v>
      </c>
      <c r="I50" s="9">
        <f>4961411.82*1/12</f>
        <v>413450.98500000004</v>
      </c>
      <c r="J50" s="13" t="s">
        <v>319</v>
      </c>
      <c r="K50" s="8" t="s">
        <v>320</v>
      </c>
      <c r="L50" s="8" t="s">
        <v>63</v>
      </c>
      <c r="M50" s="8" t="s">
        <v>17</v>
      </c>
      <c r="N50" s="8" t="s">
        <v>18</v>
      </c>
      <c r="O50" s="8" t="s">
        <v>25</v>
      </c>
      <c r="P50" s="68" t="s">
        <v>783</v>
      </c>
      <c r="Q50" s="8"/>
      <c r="R50" s="12">
        <v>45355</v>
      </c>
      <c r="S50" s="8" t="s">
        <v>27</v>
      </c>
      <c r="T50" s="8"/>
    </row>
    <row r="51" spans="1:20" x14ac:dyDescent="0.25">
      <c r="A51" s="16"/>
      <c r="B51" s="3">
        <v>38.1</v>
      </c>
      <c r="C51" s="3" t="s">
        <v>12</v>
      </c>
      <c r="D51" s="4" t="s">
        <v>61</v>
      </c>
      <c r="E51" s="4">
        <v>3</v>
      </c>
      <c r="F51" s="3" t="s">
        <v>495</v>
      </c>
      <c r="G51" s="6" t="s">
        <v>64</v>
      </c>
      <c r="H51" s="14" t="s">
        <v>322</v>
      </c>
      <c r="I51" s="5">
        <f>859670.22-17210.85</f>
        <v>842459.37</v>
      </c>
      <c r="J51" s="14" t="s">
        <v>319</v>
      </c>
      <c r="K51" s="4" t="s">
        <v>320</v>
      </c>
      <c r="L51" s="4" t="s">
        <v>63</v>
      </c>
      <c r="M51" s="4" t="s">
        <v>17</v>
      </c>
      <c r="N51" s="4" t="s">
        <v>18</v>
      </c>
      <c r="O51" s="4" t="s">
        <v>73</v>
      </c>
      <c r="P51" s="4" t="s">
        <v>269</v>
      </c>
      <c r="Q51" s="4" t="s">
        <v>323</v>
      </c>
      <c r="R51" s="11">
        <v>44992</v>
      </c>
      <c r="S51" s="4" t="s">
        <v>27</v>
      </c>
      <c r="T51" s="4"/>
    </row>
    <row r="52" spans="1:20" x14ac:dyDescent="0.25">
      <c r="A52" s="16"/>
      <c r="B52" s="7">
        <v>38.200000000000003</v>
      </c>
      <c r="C52" s="7" t="s">
        <v>12</v>
      </c>
      <c r="D52" s="8" t="s">
        <v>61</v>
      </c>
      <c r="E52" s="8">
        <v>3</v>
      </c>
      <c r="F52" s="7" t="s">
        <v>496</v>
      </c>
      <c r="G52" s="10" t="s">
        <v>64</v>
      </c>
      <c r="H52" s="13" t="s">
        <v>324</v>
      </c>
      <c r="I52" s="9">
        <v>106081.20999999999</v>
      </c>
      <c r="J52" s="13" t="s">
        <v>319</v>
      </c>
      <c r="K52" s="8" t="s">
        <v>320</v>
      </c>
      <c r="L52" s="8" t="s">
        <v>63</v>
      </c>
      <c r="M52" s="8" t="s">
        <v>17</v>
      </c>
      <c r="N52" s="8" t="s">
        <v>18</v>
      </c>
      <c r="O52" s="8" t="s">
        <v>73</v>
      </c>
      <c r="P52" s="8" t="s">
        <v>122</v>
      </c>
      <c r="Q52" s="8" t="s">
        <v>325</v>
      </c>
      <c r="R52" s="12">
        <v>45060</v>
      </c>
      <c r="S52" s="8" t="s">
        <v>27</v>
      </c>
      <c r="T52" s="8"/>
    </row>
    <row r="53" spans="1:20" x14ac:dyDescent="0.25">
      <c r="A53" s="16"/>
      <c r="B53" s="3">
        <v>39.1</v>
      </c>
      <c r="C53" s="3" t="s">
        <v>12</v>
      </c>
      <c r="D53" s="4" t="s">
        <v>61</v>
      </c>
      <c r="E53" s="4">
        <v>3</v>
      </c>
      <c r="F53" s="3" t="s">
        <v>114</v>
      </c>
      <c r="G53" s="6" t="s">
        <v>64</v>
      </c>
      <c r="H53" s="14" t="s">
        <v>326</v>
      </c>
      <c r="I53" s="5">
        <f>17428.4*3/12</f>
        <v>4357.1000000000004</v>
      </c>
      <c r="J53" s="14" t="s">
        <v>319</v>
      </c>
      <c r="K53" s="4" t="s">
        <v>320</v>
      </c>
      <c r="L53" s="4" t="s">
        <v>63</v>
      </c>
      <c r="M53" s="4" t="s">
        <v>17</v>
      </c>
      <c r="N53" s="4" t="s">
        <v>18</v>
      </c>
      <c r="O53" s="4" t="s">
        <v>24</v>
      </c>
      <c r="P53" s="4" t="s">
        <v>541</v>
      </c>
      <c r="Q53" s="4" t="s">
        <v>327</v>
      </c>
      <c r="R53" s="11" t="s">
        <v>16</v>
      </c>
      <c r="S53" s="4" t="s">
        <v>16</v>
      </c>
      <c r="T53" s="4"/>
    </row>
    <row r="54" spans="1:20" x14ac:dyDescent="0.25">
      <c r="A54" s="16"/>
      <c r="B54" s="7"/>
      <c r="C54" s="7"/>
      <c r="D54" s="8"/>
      <c r="E54" s="8"/>
      <c r="F54" s="7"/>
      <c r="G54" s="10"/>
      <c r="H54" s="13" t="s">
        <v>676</v>
      </c>
      <c r="I54" s="9"/>
      <c r="J54" s="13"/>
      <c r="K54" s="8"/>
      <c r="L54" s="8"/>
      <c r="M54" s="8"/>
      <c r="N54" s="8"/>
      <c r="O54" s="8"/>
      <c r="P54" s="8"/>
      <c r="Q54" s="8"/>
      <c r="R54" s="12"/>
      <c r="S54" s="8"/>
      <c r="T54" s="8"/>
    </row>
    <row r="55" spans="1:20" x14ac:dyDescent="0.25">
      <c r="A55" s="16"/>
      <c r="B55" s="3">
        <v>39.299999999999997</v>
      </c>
      <c r="C55" s="3" t="s">
        <v>12</v>
      </c>
      <c r="D55" s="4" t="s">
        <v>61</v>
      </c>
      <c r="E55" s="4">
        <v>3</v>
      </c>
      <c r="F55" s="3" t="s">
        <v>114</v>
      </c>
      <c r="G55" s="6" t="s">
        <v>64</v>
      </c>
      <c r="H55" s="14" t="s">
        <v>326</v>
      </c>
      <c r="I55" s="5">
        <f>10496.87+13071.3</f>
        <v>23568.17</v>
      </c>
      <c r="J55" s="14" t="s">
        <v>319</v>
      </c>
      <c r="K55" s="4" t="s">
        <v>320</v>
      </c>
      <c r="L55" s="4" t="s">
        <v>63</v>
      </c>
      <c r="M55" s="4" t="s">
        <v>17</v>
      </c>
      <c r="N55" s="4" t="s">
        <v>18</v>
      </c>
      <c r="O55" s="4" t="s">
        <v>25</v>
      </c>
      <c r="P55" s="4" t="s">
        <v>733</v>
      </c>
      <c r="Q55" s="4"/>
      <c r="R55" s="11">
        <v>45033</v>
      </c>
      <c r="S55" s="4" t="s">
        <v>34</v>
      </c>
      <c r="T55" s="4"/>
    </row>
    <row r="56" spans="1:20" x14ac:dyDescent="0.25">
      <c r="A56" s="16"/>
      <c r="B56" s="7">
        <v>39.4</v>
      </c>
      <c r="C56" s="7" t="s">
        <v>12</v>
      </c>
      <c r="D56" s="8" t="s">
        <v>61</v>
      </c>
      <c r="E56" s="8">
        <v>3</v>
      </c>
      <c r="F56" s="7" t="s">
        <v>114</v>
      </c>
      <c r="G56" s="10" t="s">
        <v>64</v>
      </c>
      <c r="H56" s="13" t="s">
        <v>326</v>
      </c>
      <c r="I56" s="9">
        <v>1591.65</v>
      </c>
      <c r="J56" s="13" t="s">
        <v>319</v>
      </c>
      <c r="K56" s="8" t="s">
        <v>320</v>
      </c>
      <c r="L56" s="8" t="s">
        <v>63</v>
      </c>
      <c r="M56" s="8" t="s">
        <v>17</v>
      </c>
      <c r="N56" s="8" t="s">
        <v>18</v>
      </c>
      <c r="O56" s="8" t="s">
        <v>73</v>
      </c>
      <c r="P56" s="8" t="s">
        <v>542</v>
      </c>
      <c r="Q56" s="8" t="s">
        <v>328</v>
      </c>
      <c r="R56" s="12">
        <v>45275</v>
      </c>
      <c r="S56" s="8" t="s">
        <v>34</v>
      </c>
      <c r="T56" s="8"/>
    </row>
    <row r="57" spans="1:20" x14ac:dyDescent="0.25">
      <c r="A57" s="16"/>
      <c r="B57" s="3">
        <v>40</v>
      </c>
      <c r="C57" s="3" t="s">
        <v>12</v>
      </c>
      <c r="D57" s="4" t="s">
        <v>61</v>
      </c>
      <c r="E57" s="4">
        <v>3</v>
      </c>
      <c r="F57" s="3" t="s">
        <v>66</v>
      </c>
      <c r="G57" s="6" t="s">
        <v>64</v>
      </c>
      <c r="H57" s="14" t="s">
        <v>331</v>
      </c>
      <c r="I57" s="5">
        <f>31996.84+8003.16</f>
        <v>40000</v>
      </c>
      <c r="J57" s="14" t="s">
        <v>332</v>
      </c>
      <c r="K57" s="4" t="s">
        <v>65</v>
      </c>
      <c r="L57" s="4" t="s">
        <v>63</v>
      </c>
      <c r="M57" s="4" t="s">
        <v>17</v>
      </c>
      <c r="N57" s="4" t="s">
        <v>18</v>
      </c>
      <c r="O57" s="4" t="s">
        <v>25</v>
      </c>
      <c r="P57" s="4" t="s">
        <v>606</v>
      </c>
      <c r="Q57" s="68" t="s">
        <v>775</v>
      </c>
      <c r="R57" s="11" t="s">
        <v>16</v>
      </c>
      <c r="S57" s="4" t="s">
        <v>16</v>
      </c>
      <c r="T57" s="4"/>
    </row>
    <row r="58" spans="1:20" x14ac:dyDescent="0.25">
      <c r="A58" s="16"/>
      <c r="B58" s="7"/>
      <c r="C58" s="7"/>
      <c r="D58" s="8"/>
      <c r="E58" s="8"/>
      <c r="F58" s="7"/>
      <c r="G58" s="10"/>
      <c r="H58" s="13" t="s">
        <v>676</v>
      </c>
      <c r="I58" s="9"/>
      <c r="J58" s="13"/>
      <c r="K58" s="8"/>
      <c r="L58" s="8"/>
      <c r="M58" s="8"/>
      <c r="N58" s="8"/>
      <c r="O58" s="8"/>
      <c r="P58" s="8"/>
      <c r="Q58" s="8"/>
      <c r="R58" s="12"/>
      <c r="S58" s="8"/>
      <c r="T58" s="8"/>
    </row>
    <row r="59" spans="1:20" x14ac:dyDescent="0.25">
      <c r="A59" s="16"/>
      <c r="B59" s="3">
        <v>41.1</v>
      </c>
      <c r="C59" s="3" t="s">
        <v>12</v>
      </c>
      <c r="D59" s="4" t="s">
        <v>61</v>
      </c>
      <c r="E59" s="4">
        <v>3</v>
      </c>
      <c r="F59" s="3" t="s">
        <v>66</v>
      </c>
      <c r="G59" s="6" t="s">
        <v>64</v>
      </c>
      <c r="H59" s="14" t="s">
        <v>333</v>
      </c>
      <c r="I59" s="5">
        <f>8458.86*7/12</f>
        <v>4934.335</v>
      </c>
      <c r="J59" s="14" t="s">
        <v>334</v>
      </c>
      <c r="K59" s="4" t="s">
        <v>65</v>
      </c>
      <c r="L59" s="4" t="s">
        <v>63</v>
      </c>
      <c r="M59" s="4" t="s">
        <v>17</v>
      </c>
      <c r="N59" s="4" t="s">
        <v>18</v>
      </c>
      <c r="O59" s="4" t="s">
        <v>716</v>
      </c>
      <c r="P59" s="4" t="s">
        <v>261</v>
      </c>
      <c r="Q59" s="4" t="s">
        <v>607</v>
      </c>
      <c r="R59" s="11" t="s">
        <v>16</v>
      </c>
      <c r="S59" s="4" t="s">
        <v>16</v>
      </c>
      <c r="T59" s="4" t="s">
        <v>743</v>
      </c>
    </row>
    <row r="60" spans="1:20" x14ac:dyDescent="0.25">
      <c r="A60" s="16"/>
      <c r="B60" s="7">
        <v>41.2</v>
      </c>
      <c r="C60" s="7" t="s">
        <v>12</v>
      </c>
      <c r="D60" s="8" t="s">
        <v>61</v>
      </c>
      <c r="E60" s="8">
        <v>3</v>
      </c>
      <c r="F60" s="7" t="s">
        <v>66</v>
      </c>
      <c r="G60" s="10" t="s">
        <v>64</v>
      </c>
      <c r="H60" s="13" t="s">
        <v>333</v>
      </c>
      <c r="I60" s="9">
        <f>8458.86*5/12</f>
        <v>3524.5250000000001</v>
      </c>
      <c r="J60" s="13" t="s">
        <v>334</v>
      </c>
      <c r="K60" s="8" t="s">
        <v>65</v>
      </c>
      <c r="L60" s="8" t="s">
        <v>63</v>
      </c>
      <c r="M60" s="8" t="s">
        <v>17</v>
      </c>
      <c r="N60" s="8" t="s">
        <v>18</v>
      </c>
      <c r="O60" s="8" t="s">
        <v>648</v>
      </c>
      <c r="P60" s="68" t="s">
        <v>776</v>
      </c>
      <c r="Q60" s="8"/>
      <c r="R60" s="12">
        <v>45126</v>
      </c>
      <c r="S60" s="8" t="s">
        <v>46</v>
      </c>
      <c r="T60" s="8" t="s">
        <v>743</v>
      </c>
    </row>
    <row r="61" spans="1:20" x14ac:dyDescent="0.25">
      <c r="A61" s="16"/>
      <c r="B61" s="3"/>
      <c r="C61" s="3"/>
      <c r="D61" s="4"/>
      <c r="E61" s="4"/>
      <c r="F61" s="3"/>
      <c r="G61" s="6"/>
      <c r="H61" s="14" t="s">
        <v>676</v>
      </c>
      <c r="I61" s="5"/>
      <c r="J61" s="14"/>
      <c r="K61" s="4"/>
      <c r="L61" s="4"/>
      <c r="M61" s="4"/>
      <c r="N61" s="4"/>
      <c r="O61" s="4"/>
      <c r="P61" s="4"/>
      <c r="Q61" s="4"/>
      <c r="R61" s="11"/>
      <c r="S61" s="4"/>
      <c r="T61" s="4"/>
    </row>
    <row r="62" spans="1:20" x14ac:dyDescent="0.25">
      <c r="A62" s="16"/>
      <c r="B62" s="7">
        <v>43</v>
      </c>
      <c r="C62" s="7" t="s">
        <v>12</v>
      </c>
      <c r="D62" s="8" t="s">
        <v>61</v>
      </c>
      <c r="E62" s="8">
        <v>3</v>
      </c>
      <c r="F62" s="7" t="s">
        <v>20</v>
      </c>
      <c r="G62" s="10" t="s">
        <v>64</v>
      </c>
      <c r="H62" s="13" t="s">
        <v>335</v>
      </c>
      <c r="I62" s="9">
        <v>283057.5</v>
      </c>
      <c r="J62" s="13" t="s">
        <v>336</v>
      </c>
      <c r="K62" s="8" t="s">
        <v>65</v>
      </c>
      <c r="L62" s="8" t="s">
        <v>63</v>
      </c>
      <c r="M62" s="8" t="s">
        <v>17</v>
      </c>
      <c r="N62" s="8" t="s">
        <v>18</v>
      </c>
      <c r="O62" s="8" t="s">
        <v>73</v>
      </c>
      <c r="P62" s="8" t="s">
        <v>86</v>
      </c>
      <c r="Q62" s="8" t="s">
        <v>504</v>
      </c>
      <c r="R62" s="12">
        <v>45151</v>
      </c>
      <c r="S62" s="8" t="s">
        <v>34</v>
      </c>
      <c r="T62" s="8"/>
    </row>
    <row r="63" spans="1:20" x14ac:dyDescent="0.25">
      <c r="A63" s="16"/>
      <c r="B63" s="3">
        <v>44.1</v>
      </c>
      <c r="C63" s="3" t="s">
        <v>12</v>
      </c>
      <c r="D63" s="4" t="s">
        <v>61</v>
      </c>
      <c r="E63" s="4">
        <v>3</v>
      </c>
      <c r="F63" s="3" t="s">
        <v>84</v>
      </c>
      <c r="G63" s="6" t="s">
        <v>64</v>
      </c>
      <c r="H63" s="14" t="s">
        <v>337</v>
      </c>
      <c r="I63" s="5">
        <f>2312642.76*8/12</f>
        <v>1541761.8399999999</v>
      </c>
      <c r="J63" s="14" t="s">
        <v>338</v>
      </c>
      <c r="K63" s="4" t="s">
        <v>65</v>
      </c>
      <c r="L63" s="4" t="s">
        <v>63</v>
      </c>
      <c r="M63" s="4" t="s">
        <v>17</v>
      </c>
      <c r="N63" s="4" t="s">
        <v>18</v>
      </c>
      <c r="O63" s="4" t="s">
        <v>24</v>
      </c>
      <c r="P63" s="4" t="s">
        <v>85</v>
      </c>
      <c r="Q63" s="4" t="s">
        <v>505</v>
      </c>
      <c r="R63" s="11" t="s">
        <v>16</v>
      </c>
      <c r="S63" s="4" t="s">
        <v>16</v>
      </c>
      <c r="T63" s="4"/>
    </row>
    <row r="64" spans="1:20" x14ac:dyDescent="0.25">
      <c r="A64" s="16"/>
      <c r="B64" s="7">
        <v>44.2</v>
      </c>
      <c r="C64" s="7" t="s">
        <v>12</v>
      </c>
      <c r="D64" s="8" t="s">
        <v>61</v>
      </c>
      <c r="E64" s="8">
        <v>3</v>
      </c>
      <c r="F64" s="7" t="s">
        <v>84</v>
      </c>
      <c r="G64" s="10" t="s">
        <v>64</v>
      </c>
      <c r="H64" s="13" t="s">
        <v>337</v>
      </c>
      <c r="I64" s="9">
        <f>2312642.76*4/12</f>
        <v>770880.91999999993</v>
      </c>
      <c r="J64" s="13" t="s">
        <v>338</v>
      </c>
      <c r="K64" s="8" t="s">
        <v>65</v>
      </c>
      <c r="L64" s="8" t="s">
        <v>63</v>
      </c>
      <c r="M64" s="8" t="s">
        <v>17</v>
      </c>
      <c r="N64" s="8" t="s">
        <v>18</v>
      </c>
      <c r="O64" s="8" t="s">
        <v>25</v>
      </c>
      <c r="P64" s="68" t="s">
        <v>777</v>
      </c>
      <c r="Q64" s="8"/>
      <c r="R64" s="12">
        <v>45216</v>
      </c>
      <c r="S64" s="8" t="s">
        <v>34</v>
      </c>
      <c r="T64" s="8"/>
    </row>
    <row r="65" spans="1:20" x14ac:dyDescent="0.25">
      <c r="A65" s="16"/>
      <c r="B65" s="3">
        <v>45.1</v>
      </c>
      <c r="C65" s="3" t="s">
        <v>12</v>
      </c>
      <c r="D65" s="4" t="s">
        <v>61</v>
      </c>
      <c r="E65" s="4">
        <v>3</v>
      </c>
      <c r="F65" s="3" t="s">
        <v>104</v>
      </c>
      <c r="G65" s="6" t="s">
        <v>64</v>
      </c>
      <c r="H65" s="14" t="s">
        <v>105</v>
      </c>
      <c r="I65" s="5">
        <v>6415.26</v>
      </c>
      <c r="J65" s="14" t="s">
        <v>339</v>
      </c>
      <c r="K65" s="4" t="s">
        <v>65</v>
      </c>
      <c r="L65" s="4" t="s">
        <v>63</v>
      </c>
      <c r="M65" s="4" t="s">
        <v>17</v>
      </c>
      <c r="N65" s="4" t="s">
        <v>18</v>
      </c>
      <c r="O65" s="4" t="s">
        <v>24</v>
      </c>
      <c r="P65" s="4" t="s">
        <v>106</v>
      </c>
      <c r="Q65" s="4" t="s">
        <v>608</v>
      </c>
      <c r="R65" s="11" t="s">
        <v>16</v>
      </c>
      <c r="S65" s="4" t="s">
        <v>16</v>
      </c>
      <c r="T65" s="4"/>
    </row>
    <row r="66" spans="1:20" x14ac:dyDescent="0.25">
      <c r="A66" s="16"/>
      <c r="B66" s="7">
        <v>45.2</v>
      </c>
      <c r="C66" s="7" t="s">
        <v>12</v>
      </c>
      <c r="D66" s="8" t="s">
        <v>61</v>
      </c>
      <c r="E66" s="8">
        <v>3</v>
      </c>
      <c r="F66" s="7" t="s">
        <v>104</v>
      </c>
      <c r="G66" s="10" t="s">
        <v>64</v>
      </c>
      <c r="H66" s="13" t="s">
        <v>105</v>
      </c>
      <c r="I66" s="9">
        <v>6415.26</v>
      </c>
      <c r="J66" s="13" t="s">
        <v>339</v>
      </c>
      <c r="K66" s="8" t="s">
        <v>65</v>
      </c>
      <c r="L66" s="8" t="s">
        <v>63</v>
      </c>
      <c r="M66" s="8" t="s">
        <v>17</v>
      </c>
      <c r="N66" s="8" t="s">
        <v>18</v>
      </c>
      <c r="O66" s="68" t="s">
        <v>715</v>
      </c>
      <c r="P66" s="68" t="s">
        <v>778</v>
      </c>
      <c r="Q66" s="8"/>
      <c r="R66" s="12">
        <v>45063</v>
      </c>
      <c r="S66" s="8" t="s">
        <v>46</v>
      </c>
      <c r="T66" s="68" t="s">
        <v>779</v>
      </c>
    </row>
    <row r="67" spans="1:20" x14ac:dyDescent="0.25">
      <c r="A67" s="16"/>
      <c r="B67" s="3">
        <v>46</v>
      </c>
      <c r="C67" s="3" t="s">
        <v>12</v>
      </c>
      <c r="D67" s="4" t="s">
        <v>61</v>
      </c>
      <c r="E67" s="4">
        <v>3</v>
      </c>
      <c r="F67" s="3" t="s">
        <v>62</v>
      </c>
      <c r="G67" s="6" t="s">
        <v>64</v>
      </c>
      <c r="H67" s="14" t="s">
        <v>340</v>
      </c>
      <c r="I67" s="5">
        <v>582.86</v>
      </c>
      <c r="J67" s="14" t="s">
        <v>341</v>
      </c>
      <c r="K67" s="4" t="s">
        <v>65</v>
      </c>
      <c r="L67" s="4" t="s">
        <v>63</v>
      </c>
      <c r="M67" s="4" t="s">
        <v>17</v>
      </c>
      <c r="N67" s="4" t="s">
        <v>18</v>
      </c>
      <c r="O67" s="4" t="s">
        <v>25</v>
      </c>
      <c r="P67" s="4" t="s">
        <v>260</v>
      </c>
      <c r="Q67" s="4"/>
      <c r="R67" s="11">
        <v>45273</v>
      </c>
      <c r="S67" s="4" t="s">
        <v>46</v>
      </c>
      <c r="T67" s="4" t="s">
        <v>744</v>
      </c>
    </row>
    <row r="68" spans="1:20" x14ac:dyDescent="0.25">
      <c r="A68" s="16"/>
      <c r="B68" s="58">
        <v>47</v>
      </c>
      <c r="C68" s="7" t="s">
        <v>12</v>
      </c>
      <c r="D68" s="8" t="s">
        <v>61</v>
      </c>
      <c r="E68" s="8">
        <v>3</v>
      </c>
      <c r="F68" s="7" t="s">
        <v>342</v>
      </c>
      <c r="G68" s="10" t="s">
        <v>64</v>
      </c>
      <c r="H68" s="13" t="s">
        <v>107</v>
      </c>
      <c r="I68" s="59">
        <f>2083.7</f>
        <v>2083.6999999999998</v>
      </c>
      <c r="J68" s="13" t="s">
        <v>343</v>
      </c>
      <c r="K68" s="8" t="s">
        <v>65</v>
      </c>
      <c r="L68" s="8" t="s">
        <v>63</v>
      </c>
      <c r="M68" s="8" t="s">
        <v>17</v>
      </c>
      <c r="N68" s="8" t="s">
        <v>18</v>
      </c>
      <c r="O68" s="68" t="s">
        <v>715</v>
      </c>
      <c r="P68" s="68" t="s">
        <v>784</v>
      </c>
      <c r="Q68" s="8"/>
      <c r="R68" s="12"/>
      <c r="S68" s="8"/>
      <c r="T68" s="68" t="s">
        <v>745</v>
      </c>
    </row>
    <row r="69" spans="1:20" x14ac:dyDescent="0.25">
      <c r="A69" s="16"/>
      <c r="B69" s="58"/>
      <c r="C69" s="3"/>
      <c r="D69" s="4"/>
      <c r="E69" s="4"/>
      <c r="F69" s="3"/>
      <c r="G69" s="6"/>
      <c r="H69" s="14" t="s">
        <v>676</v>
      </c>
      <c r="I69" s="5"/>
      <c r="J69" s="14"/>
      <c r="K69" s="4"/>
      <c r="L69" s="4"/>
      <c r="M69" s="4"/>
      <c r="N69" s="4"/>
      <c r="O69" s="4"/>
      <c r="P69" s="4"/>
      <c r="Q69" s="4"/>
      <c r="R69" s="11"/>
      <c r="S69" s="4"/>
      <c r="T69" s="4"/>
    </row>
    <row r="70" spans="1:20" x14ac:dyDescent="0.25">
      <c r="A70" s="16"/>
      <c r="B70" s="7">
        <v>48</v>
      </c>
      <c r="C70" s="7" t="s">
        <v>12</v>
      </c>
      <c r="D70" s="8" t="s">
        <v>61</v>
      </c>
      <c r="E70" s="8">
        <v>3</v>
      </c>
      <c r="F70" s="7" t="s">
        <v>20</v>
      </c>
      <c r="G70" s="10" t="s">
        <v>64</v>
      </c>
      <c r="H70" s="13" t="s">
        <v>344</v>
      </c>
      <c r="I70" s="9">
        <v>4285403.68</v>
      </c>
      <c r="J70" s="13" t="s">
        <v>345</v>
      </c>
      <c r="K70" s="8" t="s">
        <v>65</v>
      </c>
      <c r="L70" s="8" t="s">
        <v>63</v>
      </c>
      <c r="M70" s="8" t="s">
        <v>17</v>
      </c>
      <c r="N70" s="8" t="s">
        <v>18</v>
      </c>
      <c r="O70" s="8" t="s">
        <v>73</v>
      </c>
      <c r="P70" s="8" t="s">
        <v>264</v>
      </c>
      <c r="Q70" s="8" t="s">
        <v>609</v>
      </c>
      <c r="R70" s="12">
        <v>45092</v>
      </c>
      <c r="S70" s="8" t="s">
        <v>34</v>
      </c>
      <c r="T70" s="8"/>
    </row>
    <row r="71" spans="1:20" x14ac:dyDescent="0.25">
      <c r="A71" s="16"/>
      <c r="B71" s="3">
        <v>49</v>
      </c>
      <c r="C71" s="3" t="s">
        <v>12</v>
      </c>
      <c r="D71" s="4" t="s">
        <v>61</v>
      </c>
      <c r="E71" s="4">
        <v>3</v>
      </c>
      <c r="F71" s="3" t="s">
        <v>95</v>
      </c>
      <c r="G71" s="6" t="s">
        <v>64</v>
      </c>
      <c r="H71" s="14" t="s">
        <v>347</v>
      </c>
      <c r="I71" s="5">
        <v>99361.32</v>
      </c>
      <c r="J71" s="14" t="s">
        <v>348</v>
      </c>
      <c r="K71" s="4" t="s">
        <v>65</v>
      </c>
      <c r="L71" s="4" t="s">
        <v>63</v>
      </c>
      <c r="M71" s="4" t="s">
        <v>17</v>
      </c>
      <c r="N71" s="4" t="s">
        <v>18</v>
      </c>
      <c r="O71" s="4" t="s">
        <v>73</v>
      </c>
      <c r="P71" s="4" t="s">
        <v>96</v>
      </c>
      <c r="Q71" s="4" t="s">
        <v>349</v>
      </c>
      <c r="R71" s="11">
        <v>45273</v>
      </c>
      <c r="S71" s="4" t="s">
        <v>34</v>
      </c>
      <c r="T71" s="4"/>
    </row>
    <row r="72" spans="1:20" x14ac:dyDescent="0.25">
      <c r="A72" s="16"/>
      <c r="B72" s="7">
        <v>50</v>
      </c>
      <c r="C72" s="7" t="s">
        <v>12</v>
      </c>
      <c r="D72" s="8" t="s">
        <v>61</v>
      </c>
      <c r="E72" s="8">
        <v>3</v>
      </c>
      <c r="F72" s="7" t="s">
        <v>95</v>
      </c>
      <c r="G72" s="10" t="s">
        <v>64</v>
      </c>
      <c r="H72" s="13" t="s">
        <v>350</v>
      </c>
      <c r="I72" s="9">
        <v>31877.15</v>
      </c>
      <c r="J72" s="13" t="s">
        <v>351</v>
      </c>
      <c r="K72" s="8" t="s">
        <v>65</v>
      </c>
      <c r="L72" s="8" t="s">
        <v>63</v>
      </c>
      <c r="M72" s="8" t="s">
        <v>17</v>
      </c>
      <c r="N72" s="8" t="s">
        <v>18</v>
      </c>
      <c r="O72" s="8" t="s">
        <v>73</v>
      </c>
      <c r="P72" s="8" t="s">
        <v>94</v>
      </c>
      <c r="Q72" s="8" t="s">
        <v>506</v>
      </c>
      <c r="R72" s="12">
        <v>45142</v>
      </c>
      <c r="S72" s="8" t="s">
        <v>34</v>
      </c>
      <c r="T72" s="8"/>
    </row>
    <row r="73" spans="1:20" x14ac:dyDescent="0.25">
      <c r="A73" s="16"/>
      <c r="B73" s="3">
        <v>51</v>
      </c>
      <c r="C73" s="3" t="s">
        <v>12</v>
      </c>
      <c r="D73" s="4" t="s">
        <v>61</v>
      </c>
      <c r="E73" s="4">
        <v>3</v>
      </c>
      <c r="F73" s="3" t="s">
        <v>20</v>
      </c>
      <c r="G73" s="6" t="s">
        <v>64</v>
      </c>
      <c r="H73" s="14" t="s">
        <v>352</v>
      </c>
      <c r="I73" s="57">
        <f>10867332.31-867332.31-215000-8003.16-3342.9-335988.48</f>
        <v>9437665.459999999</v>
      </c>
      <c r="J73" s="14" t="s">
        <v>346</v>
      </c>
      <c r="K73" s="4" t="s">
        <v>65</v>
      </c>
      <c r="L73" s="4" t="s">
        <v>63</v>
      </c>
      <c r="M73" s="4" t="s">
        <v>17</v>
      </c>
      <c r="N73" s="4" t="s">
        <v>18</v>
      </c>
      <c r="O73" s="4" t="s">
        <v>73</v>
      </c>
      <c r="P73" s="4" t="s">
        <v>263</v>
      </c>
      <c r="Q73" s="4" t="s">
        <v>353</v>
      </c>
      <c r="R73" s="11">
        <v>45150</v>
      </c>
      <c r="S73" s="4" t="s">
        <v>27</v>
      </c>
      <c r="T73" s="4"/>
    </row>
    <row r="74" spans="1:20" x14ac:dyDescent="0.25">
      <c r="A74" s="16"/>
      <c r="B74" s="7">
        <v>52</v>
      </c>
      <c r="C74" s="7" t="s">
        <v>12</v>
      </c>
      <c r="D74" s="8" t="s">
        <v>61</v>
      </c>
      <c r="E74" s="8" t="s">
        <v>489</v>
      </c>
      <c r="F74" s="7" t="s">
        <v>83</v>
      </c>
      <c r="G74" s="10" t="s">
        <v>64</v>
      </c>
      <c r="H74" s="13" t="s">
        <v>610</v>
      </c>
      <c r="I74" s="9">
        <f>2347490.4-10409-21563</f>
        <v>2315518.4</v>
      </c>
      <c r="J74" s="13" t="s">
        <v>346</v>
      </c>
      <c r="K74" s="8" t="s">
        <v>65</v>
      </c>
      <c r="L74" s="8" t="s">
        <v>63</v>
      </c>
      <c r="M74" s="8" t="s">
        <v>17</v>
      </c>
      <c r="N74" s="8" t="s">
        <v>18</v>
      </c>
      <c r="O74" s="8" t="s">
        <v>25</v>
      </c>
      <c r="P74" s="8" t="s">
        <v>611</v>
      </c>
      <c r="Q74" s="8" t="s">
        <v>708</v>
      </c>
      <c r="R74" s="12">
        <v>44929</v>
      </c>
      <c r="S74" s="8" t="s">
        <v>27</v>
      </c>
      <c r="T74" s="8"/>
    </row>
    <row r="75" spans="1:20" x14ac:dyDescent="0.25">
      <c r="A75" s="16"/>
      <c r="B75" s="3">
        <v>53</v>
      </c>
      <c r="C75" s="3" t="s">
        <v>12</v>
      </c>
      <c r="D75" s="4" t="s">
        <v>61</v>
      </c>
      <c r="E75" s="4" t="s">
        <v>489</v>
      </c>
      <c r="F75" s="3" t="s">
        <v>20</v>
      </c>
      <c r="G75" s="6" t="s">
        <v>64</v>
      </c>
      <c r="H75" s="14" t="s">
        <v>354</v>
      </c>
      <c r="I75" s="5">
        <f>388568+215000+36881.83</f>
        <v>640449.82999999996</v>
      </c>
      <c r="J75" s="14" t="s">
        <v>88</v>
      </c>
      <c r="K75" s="4" t="s">
        <v>355</v>
      </c>
      <c r="L75" s="4" t="s">
        <v>63</v>
      </c>
      <c r="M75" s="4" t="s">
        <v>17</v>
      </c>
      <c r="N75" s="4" t="s">
        <v>18</v>
      </c>
      <c r="O75" s="4" t="s">
        <v>73</v>
      </c>
      <c r="P75" s="4" t="s">
        <v>265</v>
      </c>
      <c r="Q75" s="4" t="s">
        <v>614</v>
      </c>
      <c r="R75" s="11">
        <v>45092</v>
      </c>
      <c r="S75" s="4" t="s">
        <v>34</v>
      </c>
      <c r="T75" s="4"/>
    </row>
    <row r="76" spans="1:20" x14ac:dyDescent="0.25">
      <c r="A76" s="16"/>
      <c r="B76" s="7">
        <v>54</v>
      </c>
      <c r="C76" s="7" t="s">
        <v>12</v>
      </c>
      <c r="D76" s="8" t="s">
        <v>61</v>
      </c>
      <c r="E76" s="8" t="s">
        <v>489</v>
      </c>
      <c r="F76" s="7" t="s">
        <v>497</v>
      </c>
      <c r="G76" s="10" t="s">
        <v>64</v>
      </c>
      <c r="H76" s="13" t="s">
        <v>356</v>
      </c>
      <c r="I76" s="9">
        <v>12053379.359999999</v>
      </c>
      <c r="J76" s="13" t="s">
        <v>268</v>
      </c>
      <c r="K76" s="8" t="s">
        <v>355</v>
      </c>
      <c r="L76" s="8" t="s">
        <v>63</v>
      </c>
      <c r="M76" s="8" t="s">
        <v>17</v>
      </c>
      <c r="N76" s="8" t="s">
        <v>18</v>
      </c>
      <c r="O76" s="8" t="s">
        <v>73</v>
      </c>
      <c r="P76" s="8" t="s">
        <v>267</v>
      </c>
      <c r="Q76" s="8" t="s">
        <v>357</v>
      </c>
      <c r="R76" s="12">
        <v>45179</v>
      </c>
      <c r="S76" s="8" t="s">
        <v>46</v>
      </c>
      <c r="T76" s="8"/>
    </row>
    <row r="77" spans="1:20" x14ac:dyDescent="0.25">
      <c r="A77" s="16"/>
      <c r="B77" s="3">
        <v>55</v>
      </c>
      <c r="C77" s="3" t="s">
        <v>12</v>
      </c>
      <c r="D77" s="4" t="s">
        <v>61</v>
      </c>
      <c r="E77" s="4" t="s">
        <v>489</v>
      </c>
      <c r="F77" s="3" t="s">
        <v>114</v>
      </c>
      <c r="G77" s="6" t="s">
        <v>64</v>
      </c>
      <c r="H77" s="14" t="s">
        <v>358</v>
      </c>
      <c r="I77" s="5">
        <v>11773.21</v>
      </c>
      <c r="J77" s="14" t="s">
        <v>115</v>
      </c>
      <c r="K77" s="4" t="s">
        <v>355</v>
      </c>
      <c r="L77" s="4" t="s">
        <v>63</v>
      </c>
      <c r="M77" s="4" t="s">
        <v>17</v>
      </c>
      <c r="N77" s="4" t="s">
        <v>18</v>
      </c>
      <c r="O77" s="4" t="s">
        <v>25</v>
      </c>
      <c r="P77" s="4" t="s">
        <v>289</v>
      </c>
      <c r="Q77" s="4"/>
      <c r="R77" s="11">
        <v>45172</v>
      </c>
      <c r="S77" s="4" t="s">
        <v>46</v>
      </c>
      <c r="T77" s="4"/>
    </row>
    <row r="78" spans="1:20" x14ac:dyDescent="0.25">
      <c r="A78" s="16"/>
      <c r="B78" s="7">
        <v>56</v>
      </c>
      <c r="C78" s="7" t="s">
        <v>12</v>
      </c>
      <c r="D78" s="8" t="s">
        <v>61</v>
      </c>
      <c r="E78" s="8">
        <v>4</v>
      </c>
      <c r="F78" s="7" t="s">
        <v>133</v>
      </c>
      <c r="G78" s="10" t="s">
        <v>64</v>
      </c>
      <c r="H78" s="13" t="s">
        <v>134</v>
      </c>
      <c r="I78" s="9">
        <f>146572.18-25750.85-18320-36881.83</f>
        <v>65619.499999999985</v>
      </c>
      <c r="J78" s="13" t="s">
        <v>134</v>
      </c>
      <c r="K78" s="8" t="s">
        <v>355</v>
      </c>
      <c r="L78" s="8" t="s">
        <v>63</v>
      </c>
      <c r="M78" s="8" t="s">
        <v>17</v>
      </c>
      <c r="N78" s="8" t="s">
        <v>17</v>
      </c>
      <c r="O78" s="8" t="s">
        <v>25</v>
      </c>
      <c r="P78" s="68" t="s">
        <v>785</v>
      </c>
      <c r="Q78" s="8"/>
      <c r="R78" s="12">
        <v>45231</v>
      </c>
      <c r="S78" s="8" t="s">
        <v>27</v>
      </c>
      <c r="T78" s="8"/>
    </row>
    <row r="79" spans="1:20" x14ac:dyDescent="0.25">
      <c r="A79" s="16"/>
      <c r="B79" s="3">
        <v>57</v>
      </c>
      <c r="C79" s="3" t="s">
        <v>12</v>
      </c>
      <c r="D79" s="4" t="s">
        <v>61</v>
      </c>
      <c r="E79" s="4">
        <v>4</v>
      </c>
      <c r="F79" s="3" t="s">
        <v>135</v>
      </c>
      <c r="G79" s="6" t="s">
        <v>64</v>
      </c>
      <c r="H79" s="14" t="s">
        <v>136</v>
      </c>
      <c r="I79" s="5">
        <v>9714.2000000000007</v>
      </c>
      <c r="J79" s="14" t="s">
        <v>137</v>
      </c>
      <c r="K79" s="4" t="s">
        <v>360</v>
      </c>
      <c r="L79" s="4" t="s">
        <v>63</v>
      </c>
      <c r="M79" s="4" t="s">
        <v>17</v>
      </c>
      <c r="N79" s="4" t="s">
        <v>17</v>
      </c>
      <c r="O79" s="4" t="s">
        <v>648</v>
      </c>
      <c r="P79" s="68" t="s">
        <v>786</v>
      </c>
      <c r="Q79" s="4"/>
      <c r="R79" s="11">
        <v>45261</v>
      </c>
      <c r="S79" s="4" t="s">
        <v>46</v>
      </c>
      <c r="T79" s="4" t="s">
        <v>714</v>
      </c>
    </row>
    <row r="80" spans="1:20" x14ac:dyDescent="0.25">
      <c r="A80" s="16"/>
      <c r="B80" s="7">
        <v>58</v>
      </c>
      <c r="C80" s="7" t="s">
        <v>12</v>
      </c>
      <c r="D80" s="8" t="s">
        <v>61</v>
      </c>
      <c r="E80" s="8">
        <v>3</v>
      </c>
      <c r="F80" s="7" t="s">
        <v>116</v>
      </c>
      <c r="G80" s="10" t="s">
        <v>64</v>
      </c>
      <c r="H80" s="13" t="s">
        <v>117</v>
      </c>
      <c r="I80" s="9">
        <v>2817118</v>
      </c>
      <c r="J80" s="13" t="s">
        <v>118</v>
      </c>
      <c r="K80" s="8" t="s">
        <v>119</v>
      </c>
      <c r="L80" s="8" t="s">
        <v>642</v>
      </c>
      <c r="M80" s="8" t="s">
        <v>17</v>
      </c>
      <c r="N80" s="8" t="s">
        <v>18</v>
      </c>
      <c r="O80" s="8" t="s">
        <v>73</v>
      </c>
      <c r="P80" s="8" t="s">
        <v>120</v>
      </c>
      <c r="Q80" s="8" t="s">
        <v>615</v>
      </c>
      <c r="R80" s="12">
        <v>45194</v>
      </c>
      <c r="S80" s="8" t="s">
        <v>34</v>
      </c>
      <c r="T80" s="8"/>
    </row>
    <row r="81" spans="1:20" x14ac:dyDescent="0.25">
      <c r="A81" s="16"/>
      <c r="B81" s="3">
        <v>59</v>
      </c>
      <c r="C81" s="3" t="s">
        <v>12</v>
      </c>
      <c r="D81" s="4" t="s">
        <v>61</v>
      </c>
      <c r="E81" s="4">
        <v>3</v>
      </c>
      <c r="F81" s="3" t="s">
        <v>114</v>
      </c>
      <c r="G81" s="6" t="s">
        <v>64</v>
      </c>
      <c r="H81" s="14" t="s">
        <v>121</v>
      </c>
      <c r="I81" s="5">
        <v>3885.68</v>
      </c>
      <c r="J81" s="14" t="s">
        <v>361</v>
      </c>
      <c r="K81" s="4" t="s">
        <v>119</v>
      </c>
      <c r="L81" s="4" t="s">
        <v>63</v>
      </c>
      <c r="M81" s="4" t="s">
        <v>17</v>
      </c>
      <c r="N81" s="4" t="s">
        <v>18</v>
      </c>
      <c r="O81" s="4" t="s">
        <v>73</v>
      </c>
      <c r="P81" s="4" t="s">
        <v>120</v>
      </c>
      <c r="Q81" s="4" t="s">
        <v>615</v>
      </c>
      <c r="R81" s="11">
        <v>45194</v>
      </c>
      <c r="S81" s="4" t="s">
        <v>34</v>
      </c>
      <c r="T81" s="4"/>
    </row>
    <row r="82" spans="1:20" x14ac:dyDescent="0.25">
      <c r="A82" s="16"/>
      <c r="B82" s="7">
        <v>60</v>
      </c>
      <c r="C82" s="7" t="s">
        <v>12</v>
      </c>
      <c r="D82" s="8" t="s">
        <v>61</v>
      </c>
      <c r="E82" s="8">
        <v>3</v>
      </c>
      <c r="F82" s="7" t="s">
        <v>20</v>
      </c>
      <c r="G82" s="10" t="s">
        <v>64</v>
      </c>
      <c r="H82" s="13" t="s">
        <v>92</v>
      </c>
      <c r="I82" s="9">
        <f>837452.62-8499</f>
        <v>828953.62</v>
      </c>
      <c r="J82" s="13" t="s">
        <v>362</v>
      </c>
      <c r="K82" s="8" t="s">
        <v>90</v>
      </c>
      <c r="L82" s="8" t="s">
        <v>640</v>
      </c>
      <c r="M82" s="8" t="s">
        <v>17</v>
      </c>
      <c r="N82" s="8" t="s">
        <v>17</v>
      </c>
      <c r="O82" s="8" t="s">
        <v>25</v>
      </c>
      <c r="P82" s="8" t="s">
        <v>93</v>
      </c>
      <c r="Q82" s="8"/>
      <c r="R82" s="12">
        <v>45047</v>
      </c>
      <c r="S82" s="8" t="s">
        <v>27</v>
      </c>
      <c r="T82" s="8"/>
    </row>
    <row r="83" spans="1:20" x14ac:dyDescent="0.25">
      <c r="A83" s="16"/>
      <c r="B83" s="58"/>
      <c r="C83" s="3"/>
      <c r="D83" s="4"/>
      <c r="E83" s="4"/>
      <c r="F83" s="3"/>
      <c r="G83" s="6"/>
      <c r="H83" s="14" t="s">
        <v>676</v>
      </c>
      <c r="I83" s="5"/>
      <c r="J83" s="14"/>
      <c r="K83" s="4"/>
      <c r="L83" s="4"/>
      <c r="M83" s="4"/>
      <c r="N83" s="4"/>
      <c r="O83" s="4"/>
      <c r="P83" s="4"/>
      <c r="Q83" s="4"/>
      <c r="R83" s="11"/>
      <c r="S83" s="4"/>
      <c r="T83" s="4"/>
    </row>
    <row r="84" spans="1:20" x14ac:dyDescent="0.25">
      <c r="A84" s="16"/>
      <c r="B84" s="7">
        <v>62</v>
      </c>
      <c r="C84" s="7" t="s">
        <v>12</v>
      </c>
      <c r="D84" s="8" t="s">
        <v>61</v>
      </c>
      <c r="E84" s="8">
        <v>3</v>
      </c>
      <c r="F84" s="7" t="s">
        <v>499</v>
      </c>
      <c r="G84" s="10" t="s">
        <v>64</v>
      </c>
      <c r="H84" s="13" t="s">
        <v>89</v>
      </c>
      <c r="I84" s="59">
        <f>1164509.35+360882.53+56657.14</f>
        <v>1582049.02</v>
      </c>
      <c r="J84" s="13" t="s">
        <v>363</v>
      </c>
      <c r="K84" s="8" t="s">
        <v>90</v>
      </c>
      <c r="L84" s="8" t="s">
        <v>640</v>
      </c>
      <c r="M84" s="8" t="s">
        <v>17</v>
      </c>
      <c r="N84" s="8" t="s">
        <v>18</v>
      </c>
      <c r="O84" s="8" t="s">
        <v>73</v>
      </c>
      <c r="P84" s="8" t="s">
        <v>91</v>
      </c>
      <c r="Q84" s="8" t="s">
        <v>364</v>
      </c>
      <c r="R84" s="12">
        <v>45108</v>
      </c>
      <c r="S84" s="8" t="s">
        <v>34</v>
      </c>
      <c r="T84" s="8"/>
    </row>
    <row r="85" spans="1:20" x14ac:dyDescent="0.25">
      <c r="A85" s="16"/>
      <c r="B85" s="3"/>
      <c r="C85" s="3"/>
      <c r="D85" s="4"/>
      <c r="E85" s="4"/>
      <c r="F85" s="3"/>
      <c r="G85" s="6"/>
      <c r="H85" s="14" t="s">
        <v>676</v>
      </c>
      <c r="I85" s="5"/>
      <c r="J85" s="14"/>
      <c r="K85" s="4"/>
      <c r="L85" s="4"/>
      <c r="M85" s="4"/>
      <c r="N85" s="4"/>
      <c r="O85" s="4"/>
      <c r="P85" s="4"/>
      <c r="Q85" s="4"/>
      <c r="R85" s="11"/>
      <c r="S85" s="4"/>
      <c r="T85" s="4"/>
    </row>
    <row r="86" spans="1:20" x14ac:dyDescent="0.25">
      <c r="A86" s="16"/>
      <c r="B86" s="7">
        <v>64</v>
      </c>
      <c r="C86" s="7" t="s">
        <v>12</v>
      </c>
      <c r="D86" s="8" t="s">
        <v>61</v>
      </c>
      <c r="E86" s="8">
        <v>3</v>
      </c>
      <c r="F86" s="7" t="s">
        <v>500</v>
      </c>
      <c r="G86" s="10" t="s">
        <v>64</v>
      </c>
      <c r="H86" s="13" t="s">
        <v>368</v>
      </c>
      <c r="I86" s="9">
        <f>194284-27878.4-39299.36</f>
        <v>127106.24000000001</v>
      </c>
      <c r="J86" s="13" t="s">
        <v>369</v>
      </c>
      <c r="K86" s="8" t="s">
        <v>220</v>
      </c>
      <c r="L86" s="8" t="s">
        <v>63</v>
      </c>
      <c r="M86" s="8" t="s">
        <v>17</v>
      </c>
      <c r="N86" s="8" t="s">
        <v>18</v>
      </c>
      <c r="O86" s="8" t="s">
        <v>73</v>
      </c>
      <c r="P86" s="8" t="s">
        <v>217</v>
      </c>
      <c r="Q86" s="8" t="s">
        <v>370</v>
      </c>
      <c r="R86" s="12">
        <v>44927</v>
      </c>
      <c r="S86" s="8" t="s">
        <v>27</v>
      </c>
      <c r="T86" s="8"/>
    </row>
    <row r="87" spans="1:20" x14ac:dyDescent="0.25">
      <c r="A87" s="16"/>
      <c r="B87" s="3">
        <v>65</v>
      </c>
      <c r="C87" s="3" t="s">
        <v>12</v>
      </c>
      <c r="D87" s="4" t="s">
        <v>13</v>
      </c>
      <c r="E87" s="4">
        <v>3</v>
      </c>
      <c r="F87" s="3" t="s">
        <v>116</v>
      </c>
      <c r="G87" s="6" t="s">
        <v>15</v>
      </c>
      <c r="H87" s="14" t="s">
        <v>117</v>
      </c>
      <c r="I87" s="5">
        <v>2064000</v>
      </c>
      <c r="J87" s="14" t="s">
        <v>14</v>
      </c>
      <c r="K87" s="4" t="s">
        <v>16</v>
      </c>
      <c r="L87" s="4" t="s">
        <v>386</v>
      </c>
      <c r="M87" s="4" t="s">
        <v>17</v>
      </c>
      <c r="N87" s="4" t="s">
        <v>18</v>
      </c>
      <c r="O87" s="4" t="s">
        <v>73</v>
      </c>
      <c r="P87" s="4" t="s">
        <v>120</v>
      </c>
      <c r="Q87" s="4" t="s">
        <v>615</v>
      </c>
      <c r="R87" s="11" t="s">
        <v>16</v>
      </c>
      <c r="S87" s="4" t="s">
        <v>16</v>
      </c>
      <c r="T87" s="4"/>
    </row>
    <row r="88" spans="1:20" x14ac:dyDescent="0.25">
      <c r="A88" s="16"/>
      <c r="B88" s="7">
        <v>66</v>
      </c>
      <c r="C88" s="7" t="s">
        <v>12</v>
      </c>
      <c r="D88" s="8" t="s">
        <v>142</v>
      </c>
      <c r="E88" s="8">
        <v>3</v>
      </c>
      <c r="F88" s="7" t="s">
        <v>381</v>
      </c>
      <c r="G88" s="10" t="s">
        <v>143</v>
      </c>
      <c r="H88" s="13" t="s">
        <v>374</v>
      </c>
      <c r="I88" s="9">
        <v>2471992.5268807998</v>
      </c>
      <c r="J88" s="13" t="s">
        <v>375</v>
      </c>
      <c r="K88" s="8" t="s">
        <v>16</v>
      </c>
      <c r="L88" s="8" t="s">
        <v>22</v>
      </c>
      <c r="M88" s="8" t="s">
        <v>17</v>
      </c>
      <c r="N88" s="8" t="s">
        <v>18</v>
      </c>
      <c r="O88" s="8" t="s">
        <v>24</v>
      </c>
      <c r="P88" s="8" t="s">
        <v>146</v>
      </c>
      <c r="Q88" s="8" t="s">
        <v>507</v>
      </c>
      <c r="R88" s="12" t="s">
        <v>16</v>
      </c>
      <c r="S88" s="8" t="s">
        <v>27</v>
      </c>
      <c r="T88" s="8"/>
    </row>
    <row r="89" spans="1:20" x14ac:dyDescent="0.25">
      <c r="A89" s="16"/>
      <c r="B89" s="3">
        <v>67</v>
      </c>
      <c r="C89" s="3" t="s">
        <v>12</v>
      </c>
      <c r="D89" s="4" t="s">
        <v>142</v>
      </c>
      <c r="E89" s="4">
        <v>3</v>
      </c>
      <c r="F89" s="3" t="s">
        <v>418</v>
      </c>
      <c r="G89" s="6" t="s">
        <v>143</v>
      </c>
      <c r="H89" s="14" t="s">
        <v>376</v>
      </c>
      <c r="I89" s="5">
        <f>16000000</f>
        <v>16000000</v>
      </c>
      <c r="J89" s="14" t="s">
        <v>377</v>
      </c>
      <c r="K89" s="4" t="s">
        <v>16</v>
      </c>
      <c r="L89" s="4" t="s">
        <v>22</v>
      </c>
      <c r="M89" s="4" t="s">
        <v>17</v>
      </c>
      <c r="N89" s="4" t="s">
        <v>18</v>
      </c>
      <c r="O89" s="4" t="s">
        <v>24</v>
      </c>
      <c r="P89" s="4" t="s">
        <v>729</v>
      </c>
      <c r="Q89" s="4" t="s">
        <v>730</v>
      </c>
      <c r="R89" s="11">
        <v>45218</v>
      </c>
      <c r="S89" s="4" t="s">
        <v>34</v>
      </c>
      <c r="T89" s="4"/>
    </row>
    <row r="90" spans="1:20" x14ac:dyDescent="0.25">
      <c r="A90" s="16"/>
      <c r="B90" s="7">
        <v>68</v>
      </c>
      <c r="C90" s="7" t="s">
        <v>12</v>
      </c>
      <c r="D90" s="8" t="s">
        <v>142</v>
      </c>
      <c r="E90" s="8">
        <v>3</v>
      </c>
      <c r="F90" s="7" t="s">
        <v>378</v>
      </c>
      <c r="G90" s="10" t="s">
        <v>143</v>
      </c>
      <c r="H90" s="13" t="s">
        <v>379</v>
      </c>
      <c r="I90" s="9">
        <v>3233333.6878999998</v>
      </c>
      <c r="J90" s="13" t="s">
        <v>380</v>
      </c>
      <c r="K90" s="8" t="s">
        <v>16</v>
      </c>
      <c r="L90" s="8" t="s">
        <v>22</v>
      </c>
      <c r="M90" s="8" t="s">
        <v>17</v>
      </c>
      <c r="N90" s="8" t="s">
        <v>18</v>
      </c>
      <c r="O90" s="8" t="s">
        <v>24</v>
      </c>
      <c r="P90" s="8" t="s">
        <v>148</v>
      </c>
      <c r="Q90" s="8" t="s">
        <v>508</v>
      </c>
      <c r="R90" s="12">
        <v>45147</v>
      </c>
      <c r="S90" s="8" t="s">
        <v>27</v>
      </c>
      <c r="T90" s="8"/>
    </row>
    <row r="91" spans="1:20" x14ac:dyDescent="0.25">
      <c r="A91" s="16"/>
      <c r="B91" s="3">
        <v>69</v>
      </c>
      <c r="C91" s="3" t="s">
        <v>12</v>
      </c>
      <c r="D91" s="4" t="s">
        <v>142</v>
      </c>
      <c r="E91" s="4">
        <v>3</v>
      </c>
      <c r="F91" s="3" t="s">
        <v>381</v>
      </c>
      <c r="G91" s="6" t="s">
        <v>143</v>
      </c>
      <c r="H91" s="14" t="s">
        <v>382</v>
      </c>
      <c r="I91" s="5">
        <v>2245496.6520000002</v>
      </c>
      <c r="J91" s="14" t="s">
        <v>383</v>
      </c>
      <c r="K91" s="4" t="s">
        <v>16</v>
      </c>
      <c r="L91" s="4" t="s">
        <v>22</v>
      </c>
      <c r="M91" s="4" t="s">
        <v>17</v>
      </c>
      <c r="N91" s="4" t="s">
        <v>18</v>
      </c>
      <c r="O91" s="4" t="s">
        <v>25</v>
      </c>
      <c r="P91" s="4" t="s">
        <v>144</v>
      </c>
      <c r="Q91" s="4"/>
      <c r="R91" s="11">
        <v>44986</v>
      </c>
      <c r="S91" s="4" t="s">
        <v>27</v>
      </c>
      <c r="T91" s="4"/>
    </row>
    <row r="92" spans="1:20" x14ac:dyDescent="0.25">
      <c r="A92" s="16"/>
      <c r="B92" s="7">
        <v>70</v>
      </c>
      <c r="C92" s="7" t="s">
        <v>12</v>
      </c>
      <c r="D92" s="8" t="s">
        <v>142</v>
      </c>
      <c r="E92" s="8">
        <v>3</v>
      </c>
      <c r="F92" s="7" t="s">
        <v>381</v>
      </c>
      <c r="G92" s="10" t="s">
        <v>143</v>
      </c>
      <c r="H92" s="13" t="s">
        <v>384</v>
      </c>
      <c r="I92" s="9">
        <v>6403027.54</v>
      </c>
      <c r="J92" s="13" t="s">
        <v>385</v>
      </c>
      <c r="K92" s="8" t="s">
        <v>16</v>
      </c>
      <c r="L92" s="8" t="s">
        <v>22</v>
      </c>
      <c r="M92" s="8" t="s">
        <v>17</v>
      </c>
      <c r="N92" s="8" t="s">
        <v>18</v>
      </c>
      <c r="O92" s="8" t="s">
        <v>73</v>
      </c>
      <c r="P92" s="8" t="s">
        <v>169</v>
      </c>
      <c r="Q92" s="8" t="s">
        <v>509</v>
      </c>
      <c r="R92" s="12">
        <v>44590</v>
      </c>
      <c r="S92" s="8" t="s">
        <v>46</v>
      </c>
      <c r="T92" s="8"/>
    </row>
    <row r="93" spans="1:20" x14ac:dyDescent="0.25">
      <c r="A93" s="16"/>
      <c r="B93" s="3">
        <v>71</v>
      </c>
      <c r="C93" s="3" t="s">
        <v>12</v>
      </c>
      <c r="D93" s="4" t="s">
        <v>142</v>
      </c>
      <c r="E93" s="4">
        <v>3</v>
      </c>
      <c r="F93" s="3" t="s">
        <v>387</v>
      </c>
      <c r="G93" s="6" t="s">
        <v>143</v>
      </c>
      <c r="H93" s="14" t="s">
        <v>388</v>
      </c>
      <c r="I93" s="5">
        <v>2702808</v>
      </c>
      <c r="J93" s="14" t="s">
        <v>389</v>
      </c>
      <c r="K93" s="4" t="s">
        <v>16</v>
      </c>
      <c r="L93" s="4" t="s">
        <v>22</v>
      </c>
      <c r="M93" s="4" t="s">
        <v>17</v>
      </c>
      <c r="N93" s="4" t="s">
        <v>18</v>
      </c>
      <c r="O93" s="4" t="s">
        <v>73</v>
      </c>
      <c r="P93" s="4" t="s">
        <v>158</v>
      </c>
      <c r="Q93" s="4" t="s">
        <v>510</v>
      </c>
      <c r="R93" s="11">
        <v>44904</v>
      </c>
      <c r="S93" s="4" t="s">
        <v>46</v>
      </c>
      <c r="T93" s="4"/>
    </row>
    <row r="94" spans="1:20" x14ac:dyDescent="0.25">
      <c r="A94" s="16"/>
      <c r="B94" s="7">
        <v>72</v>
      </c>
      <c r="C94" s="7" t="s">
        <v>12</v>
      </c>
      <c r="D94" s="8" t="s">
        <v>142</v>
      </c>
      <c r="E94" s="8">
        <v>3</v>
      </c>
      <c r="F94" s="7" t="s">
        <v>390</v>
      </c>
      <c r="G94" s="10" t="s">
        <v>143</v>
      </c>
      <c r="H94" s="13" t="s">
        <v>391</v>
      </c>
      <c r="I94" s="9">
        <v>2009000</v>
      </c>
      <c r="J94" s="13" t="s">
        <v>165</v>
      </c>
      <c r="K94" s="8" t="s">
        <v>16</v>
      </c>
      <c r="L94" s="8" t="s">
        <v>22</v>
      </c>
      <c r="M94" s="8" t="s">
        <v>17</v>
      </c>
      <c r="N94" s="8" t="s">
        <v>18</v>
      </c>
      <c r="O94" s="8" t="s">
        <v>24</v>
      </c>
      <c r="P94" s="8" t="s">
        <v>167</v>
      </c>
      <c r="Q94" s="8" t="s">
        <v>511</v>
      </c>
      <c r="R94" s="12">
        <v>44619</v>
      </c>
      <c r="S94" s="8" t="s">
        <v>34</v>
      </c>
      <c r="T94" s="8"/>
    </row>
    <row r="95" spans="1:20" x14ac:dyDescent="0.25">
      <c r="A95" s="16"/>
      <c r="B95" s="3">
        <v>73</v>
      </c>
      <c r="C95" s="3" t="s">
        <v>12</v>
      </c>
      <c r="D95" s="4" t="s">
        <v>142</v>
      </c>
      <c r="E95" s="4">
        <v>3</v>
      </c>
      <c r="F95" s="3" t="s">
        <v>381</v>
      </c>
      <c r="G95" s="6" t="s">
        <v>143</v>
      </c>
      <c r="H95" s="14" t="s">
        <v>392</v>
      </c>
      <c r="I95" s="5">
        <v>113772.83</v>
      </c>
      <c r="J95" s="14" t="s">
        <v>393</v>
      </c>
      <c r="K95" s="4" t="s">
        <v>16</v>
      </c>
      <c r="L95" s="4" t="s">
        <v>22</v>
      </c>
      <c r="M95" s="4" t="s">
        <v>17</v>
      </c>
      <c r="N95" s="4" t="s">
        <v>18</v>
      </c>
      <c r="O95" s="4" t="s">
        <v>73</v>
      </c>
      <c r="P95" s="4" t="s">
        <v>206</v>
      </c>
      <c r="Q95" s="4" t="s">
        <v>512</v>
      </c>
      <c r="R95" s="11" t="s">
        <v>16</v>
      </c>
      <c r="S95" s="4" t="s">
        <v>27</v>
      </c>
      <c r="T95" s="4"/>
    </row>
    <row r="96" spans="1:20" x14ac:dyDescent="0.25">
      <c r="A96" s="16"/>
      <c r="B96" s="7">
        <v>74</v>
      </c>
      <c r="C96" s="7" t="s">
        <v>12</v>
      </c>
      <c r="D96" s="8" t="s">
        <v>142</v>
      </c>
      <c r="E96" s="8">
        <v>3</v>
      </c>
      <c r="F96" s="7" t="s">
        <v>390</v>
      </c>
      <c r="G96" s="10" t="s">
        <v>143</v>
      </c>
      <c r="H96" s="13" t="s">
        <v>190</v>
      </c>
      <c r="I96" s="9">
        <v>2865472.36</v>
      </c>
      <c r="J96" s="13" t="s">
        <v>394</v>
      </c>
      <c r="K96" s="8" t="s">
        <v>16</v>
      </c>
      <c r="L96" s="8" t="s">
        <v>22</v>
      </c>
      <c r="M96" s="8" t="s">
        <v>17</v>
      </c>
      <c r="N96" s="8" t="s">
        <v>18</v>
      </c>
      <c r="O96" s="8" t="s">
        <v>24</v>
      </c>
      <c r="P96" s="8" t="s">
        <v>191</v>
      </c>
      <c r="Q96" s="8" t="s">
        <v>513</v>
      </c>
      <c r="R96" s="12">
        <v>45620</v>
      </c>
      <c r="S96" s="8" t="s">
        <v>34</v>
      </c>
      <c r="T96" s="8"/>
    </row>
    <row r="97" spans="1:20" x14ac:dyDescent="0.25">
      <c r="A97" s="16"/>
      <c r="B97" s="3">
        <v>75</v>
      </c>
      <c r="C97" s="3" t="s">
        <v>12</v>
      </c>
      <c r="D97" s="4" t="s">
        <v>142</v>
      </c>
      <c r="E97" s="4">
        <v>3</v>
      </c>
      <c r="F97" s="3" t="s">
        <v>395</v>
      </c>
      <c r="G97" s="6" t="s">
        <v>143</v>
      </c>
      <c r="H97" s="14" t="s">
        <v>396</v>
      </c>
      <c r="I97" s="5">
        <v>683826.10560000001</v>
      </c>
      <c r="J97" s="14" t="s">
        <v>397</v>
      </c>
      <c r="K97" s="4" t="s">
        <v>16</v>
      </c>
      <c r="L97" s="4" t="s">
        <v>22</v>
      </c>
      <c r="M97" s="4" t="s">
        <v>17</v>
      </c>
      <c r="N97" s="4" t="s">
        <v>18</v>
      </c>
      <c r="O97" s="4" t="s">
        <v>24</v>
      </c>
      <c r="P97" s="4" t="s">
        <v>145</v>
      </c>
      <c r="Q97" s="4" t="s">
        <v>514</v>
      </c>
      <c r="R97" s="11">
        <v>44937</v>
      </c>
      <c r="S97" s="4" t="s">
        <v>34</v>
      </c>
      <c r="T97" s="4"/>
    </row>
    <row r="98" spans="1:20" x14ac:dyDescent="0.25">
      <c r="A98" s="16"/>
      <c r="B98" s="7">
        <v>76</v>
      </c>
      <c r="C98" s="7" t="s">
        <v>12</v>
      </c>
      <c r="D98" s="8" t="s">
        <v>142</v>
      </c>
      <c r="E98" s="8">
        <v>3</v>
      </c>
      <c r="F98" s="7" t="s">
        <v>381</v>
      </c>
      <c r="G98" s="10" t="s">
        <v>143</v>
      </c>
      <c r="H98" s="13" t="s">
        <v>398</v>
      </c>
      <c r="I98" s="9">
        <v>367464.00912</v>
      </c>
      <c r="J98" s="13" t="s">
        <v>628</v>
      </c>
      <c r="K98" s="8" t="s">
        <v>16</v>
      </c>
      <c r="L98" s="8" t="s">
        <v>63</v>
      </c>
      <c r="M98" s="8" t="s">
        <v>17</v>
      </c>
      <c r="N98" s="8" t="s">
        <v>18</v>
      </c>
      <c r="O98" s="8" t="s">
        <v>25</v>
      </c>
      <c r="P98" s="68" t="s">
        <v>787</v>
      </c>
      <c r="Q98" s="8"/>
      <c r="R98" s="12">
        <v>45079</v>
      </c>
      <c r="S98" s="8" t="s">
        <v>34</v>
      </c>
      <c r="T98" s="8"/>
    </row>
    <row r="99" spans="1:20" x14ac:dyDescent="0.25">
      <c r="A99" s="16"/>
      <c r="B99" s="3">
        <v>77</v>
      </c>
      <c r="C99" s="3" t="s">
        <v>12</v>
      </c>
      <c r="D99" s="4" t="s">
        <v>142</v>
      </c>
      <c r="E99" s="4">
        <v>3</v>
      </c>
      <c r="F99" s="3" t="s">
        <v>381</v>
      </c>
      <c r="G99" s="6" t="s">
        <v>143</v>
      </c>
      <c r="H99" s="14" t="s">
        <v>399</v>
      </c>
      <c r="I99" s="5">
        <v>268531.39128000004</v>
      </c>
      <c r="J99" s="14" t="s">
        <v>149</v>
      </c>
      <c r="K99" s="4" t="s">
        <v>16</v>
      </c>
      <c r="L99" s="4" t="s">
        <v>63</v>
      </c>
      <c r="M99" s="4" t="s">
        <v>17</v>
      </c>
      <c r="N99" s="4" t="s">
        <v>18</v>
      </c>
      <c r="O99" s="68" t="s">
        <v>24</v>
      </c>
      <c r="P99" s="4" t="s">
        <v>150</v>
      </c>
      <c r="Q99" s="4" t="s">
        <v>515</v>
      </c>
      <c r="R99" s="11">
        <v>44714</v>
      </c>
      <c r="S99" s="4" t="s">
        <v>34</v>
      </c>
      <c r="T99" s="4"/>
    </row>
    <row r="100" spans="1:20" x14ac:dyDescent="0.25">
      <c r="A100" s="16"/>
      <c r="B100" s="7">
        <v>78</v>
      </c>
      <c r="C100" s="7" t="s">
        <v>12</v>
      </c>
      <c r="D100" s="8" t="s">
        <v>142</v>
      </c>
      <c r="E100" s="8">
        <v>3</v>
      </c>
      <c r="F100" s="7" t="s">
        <v>400</v>
      </c>
      <c r="G100" s="10" t="s">
        <v>143</v>
      </c>
      <c r="H100" s="13" t="s">
        <v>401</v>
      </c>
      <c r="I100" s="9">
        <v>300000</v>
      </c>
      <c r="J100" s="13" t="s">
        <v>402</v>
      </c>
      <c r="K100" s="8" t="s">
        <v>16</v>
      </c>
      <c r="L100" s="8" t="s">
        <v>22</v>
      </c>
      <c r="M100" s="8" t="s">
        <v>17</v>
      </c>
      <c r="N100" s="8" t="s">
        <v>18</v>
      </c>
      <c r="O100" s="8" t="s">
        <v>24</v>
      </c>
      <c r="P100" s="8" t="s">
        <v>159</v>
      </c>
      <c r="Q100" s="8" t="s">
        <v>709</v>
      </c>
      <c r="R100" s="12" t="s">
        <v>16</v>
      </c>
      <c r="S100" s="8" t="s">
        <v>27</v>
      </c>
      <c r="T100" s="8"/>
    </row>
    <row r="101" spans="1:20" x14ac:dyDescent="0.25">
      <c r="A101" s="16"/>
      <c r="B101" s="3">
        <v>79</v>
      </c>
      <c r="C101" s="3" t="s">
        <v>12</v>
      </c>
      <c r="D101" s="4" t="s">
        <v>142</v>
      </c>
      <c r="E101" s="4">
        <v>3</v>
      </c>
      <c r="F101" s="3" t="s">
        <v>403</v>
      </c>
      <c r="G101" s="6" t="s">
        <v>143</v>
      </c>
      <c r="H101" s="14" t="s">
        <v>404</v>
      </c>
      <c r="I101" s="5">
        <v>398520</v>
      </c>
      <c r="J101" s="14" t="s">
        <v>405</v>
      </c>
      <c r="K101" s="4" t="s">
        <v>16</v>
      </c>
      <c r="L101" s="4" t="s">
        <v>22</v>
      </c>
      <c r="M101" s="4" t="s">
        <v>17</v>
      </c>
      <c r="N101" s="4" t="s">
        <v>18</v>
      </c>
      <c r="O101" s="4" t="s">
        <v>73</v>
      </c>
      <c r="P101" s="4" t="s">
        <v>147</v>
      </c>
      <c r="Q101" s="4" t="s">
        <v>516</v>
      </c>
      <c r="R101" s="11">
        <v>45349</v>
      </c>
      <c r="S101" s="4" t="s">
        <v>27</v>
      </c>
      <c r="T101" s="4"/>
    </row>
    <row r="102" spans="1:20" x14ac:dyDescent="0.25">
      <c r="A102" s="16"/>
      <c r="B102" s="7">
        <v>80</v>
      </c>
      <c r="C102" s="7" t="s">
        <v>12</v>
      </c>
      <c r="D102" s="8" t="s">
        <v>142</v>
      </c>
      <c r="E102" s="8">
        <v>3</v>
      </c>
      <c r="F102" s="7" t="s">
        <v>406</v>
      </c>
      <c r="G102" s="10" t="s">
        <v>143</v>
      </c>
      <c r="H102" s="13" t="s">
        <v>407</v>
      </c>
      <c r="I102" s="9">
        <v>375953.65919999999</v>
      </c>
      <c r="J102" s="13" t="s">
        <v>172</v>
      </c>
      <c r="K102" s="8" t="s">
        <v>16</v>
      </c>
      <c r="L102" s="8" t="s">
        <v>22</v>
      </c>
      <c r="M102" s="8" t="s">
        <v>17</v>
      </c>
      <c r="N102" s="8" t="s">
        <v>18</v>
      </c>
      <c r="O102" s="8" t="s">
        <v>73</v>
      </c>
      <c r="P102" s="8" t="s">
        <v>173</v>
      </c>
      <c r="Q102" s="8" t="s">
        <v>517</v>
      </c>
      <c r="R102" s="12">
        <v>44652</v>
      </c>
      <c r="S102" s="8" t="s">
        <v>46</v>
      </c>
      <c r="T102" s="8"/>
    </row>
    <row r="103" spans="1:20" x14ac:dyDescent="0.25">
      <c r="A103" s="16"/>
      <c r="B103" s="3">
        <v>81</v>
      </c>
      <c r="C103" s="3" t="s">
        <v>12</v>
      </c>
      <c r="D103" s="4" t="s">
        <v>142</v>
      </c>
      <c r="E103" s="4">
        <v>3</v>
      </c>
      <c r="F103" s="3" t="s">
        <v>395</v>
      </c>
      <c r="G103" s="6" t="s">
        <v>143</v>
      </c>
      <c r="H103" s="14" t="s">
        <v>408</v>
      </c>
      <c r="I103" s="5">
        <v>261441.68904000003</v>
      </c>
      <c r="J103" s="14" t="s">
        <v>409</v>
      </c>
      <c r="K103" s="4" t="s">
        <v>16</v>
      </c>
      <c r="L103" s="4" t="s">
        <v>22</v>
      </c>
      <c r="M103" s="4" t="s">
        <v>17</v>
      </c>
      <c r="N103" s="4" t="s">
        <v>18</v>
      </c>
      <c r="O103" s="4" t="s">
        <v>73</v>
      </c>
      <c r="P103" s="4" t="s">
        <v>168</v>
      </c>
      <c r="Q103" s="4" t="s">
        <v>518</v>
      </c>
      <c r="R103" s="11">
        <v>44545</v>
      </c>
      <c r="S103" s="4" t="s">
        <v>46</v>
      </c>
      <c r="T103" s="4"/>
    </row>
    <row r="104" spans="1:20" x14ac:dyDescent="0.25">
      <c r="A104" s="16"/>
      <c r="B104" s="7">
        <v>82</v>
      </c>
      <c r="C104" s="7" t="s">
        <v>12</v>
      </c>
      <c r="D104" s="8" t="s">
        <v>142</v>
      </c>
      <c r="E104" s="8">
        <v>3</v>
      </c>
      <c r="F104" s="7" t="s">
        <v>395</v>
      </c>
      <c r="G104" s="10" t="s">
        <v>143</v>
      </c>
      <c r="H104" s="13" t="s">
        <v>208</v>
      </c>
      <c r="I104" s="9">
        <v>194400</v>
      </c>
      <c r="J104" s="13" t="s">
        <v>410</v>
      </c>
      <c r="K104" s="8" t="s">
        <v>16</v>
      </c>
      <c r="L104" s="8" t="s">
        <v>22</v>
      </c>
      <c r="M104" s="8" t="s">
        <v>17</v>
      </c>
      <c r="N104" s="8" t="s">
        <v>18</v>
      </c>
      <c r="O104" s="8" t="s">
        <v>25</v>
      </c>
      <c r="P104" s="8" t="s">
        <v>207</v>
      </c>
      <c r="Q104" s="8"/>
      <c r="R104" s="12">
        <v>44986</v>
      </c>
      <c r="S104" s="8" t="s">
        <v>27</v>
      </c>
      <c r="T104" s="8"/>
    </row>
    <row r="105" spans="1:20" x14ac:dyDescent="0.25">
      <c r="A105" s="16"/>
      <c r="B105" s="3">
        <v>83</v>
      </c>
      <c r="C105" s="3" t="s">
        <v>12</v>
      </c>
      <c r="D105" s="4" t="s">
        <v>142</v>
      </c>
      <c r="E105" s="4">
        <v>3</v>
      </c>
      <c r="F105" s="3" t="s">
        <v>100</v>
      </c>
      <c r="G105" s="6" t="s">
        <v>143</v>
      </c>
      <c r="H105" s="14" t="s">
        <v>411</v>
      </c>
      <c r="I105" s="5">
        <v>121563.52416</v>
      </c>
      <c r="J105" s="14" t="s">
        <v>628</v>
      </c>
      <c r="K105" s="4" t="s">
        <v>16</v>
      </c>
      <c r="L105" s="4" t="s">
        <v>63</v>
      </c>
      <c r="M105" s="4" t="s">
        <v>17</v>
      </c>
      <c r="N105" s="4" t="s">
        <v>18</v>
      </c>
      <c r="O105" s="4" t="s">
        <v>25</v>
      </c>
      <c r="P105" s="68" t="s">
        <v>787</v>
      </c>
      <c r="Q105" s="4"/>
      <c r="R105" s="11">
        <v>45079</v>
      </c>
      <c r="S105" s="4" t="s">
        <v>34</v>
      </c>
      <c r="T105" s="4"/>
    </row>
    <row r="106" spans="1:20" x14ac:dyDescent="0.25">
      <c r="A106" s="16"/>
      <c r="B106" s="7">
        <v>84</v>
      </c>
      <c r="C106" s="7" t="s">
        <v>12</v>
      </c>
      <c r="D106" s="8" t="s">
        <v>142</v>
      </c>
      <c r="E106" s="8">
        <v>3</v>
      </c>
      <c r="F106" s="7" t="s">
        <v>100</v>
      </c>
      <c r="G106" s="10" t="s">
        <v>143</v>
      </c>
      <c r="H106" s="13" t="s">
        <v>412</v>
      </c>
      <c r="I106" s="9">
        <v>88834.883040000015</v>
      </c>
      <c r="J106" s="13" t="s">
        <v>153</v>
      </c>
      <c r="K106" s="8" t="s">
        <v>16</v>
      </c>
      <c r="L106" s="8" t="s">
        <v>63</v>
      </c>
      <c r="M106" s="8" t="s">
        <v>17</v>
      </c>
      <c r="N106" s="8" t="s">
        <v>18</v>
      </c>
      <c r="O106" s="68" t="s">
        <v>24</v>
      </c>
      <c r="P106" s="8" t="s">
        <v>154</v>
      </c>
      <c r="Q106" s="8" t="s">
        <v>519</v>
      </c>
      <c r="R106" s="12">
        <v>44714</v>
      </c>
      <c r="S106" s="8" t="s">
        <v>46</v>
      </c>
      <c r="T106" s="8"/>
    </row>
    <row r="107" spans="1:20" x14ac:dyDescent="0.25">
      <c r="A107" s="16"/>
      <c r="B107" s="3">
        <v>85</v>
      </c>
      <c r="C107" s="3" t="s">
        <v>12</v>
      </c>
      <c r="D107" s="4" t="s">
        <v>142</v>
      </c>
      <c r="E107" s="4">
        <v>3</v>
      </c>
      <c r="F107" s="3" t="s">
        <v>403</v>
      </c>
      <c r="G107" s="6" t="s">
        <v>143</v>
      </c>
      <c r="H107" s="14" t="s">
        <v>160</v>
      </c>
      <c r="I107" s="5">
        <v>170632.2996</v>
      </c>
      <c r="J107" s="14" t="s">
        <v>161</v>
      </c>
      <c r="K107" s="4" t="s">
        <v>16</v>
      </c>
      <c r="L107" s="4" t="s">
        <v>22</v>
      </c>
      <c r="M107" s="4" t="s">
        <v>17</v>
      </c>
      <c r="N107" s="4" t="s">
        <v>18</v>
      </c>
      <c r="O107" s="68" t="s">
        <v>24</v>
      </c>
      <c r="P107" s="4" t="s">
        <v>162</v>
      </c>
      <c r="Q107" s="4" t="s">
        <v>520</v>
      </c>
      <c r="R107" s="11" t="s">
        <v>16</v>
      </c>
      <c r="S107" s="4" t="s">
        <v>34</v>
      </c>
      <c r="T107" s="4"/>
    </row>
    <row r="108" spans="1:20" x14ac:dyDescent="0.25">
      <c r="A108" s="16"/>
      <c r="B108" s="7">
        <v>86.1</v>
      </c>
      <c r="C108" s="7" t="s">
        <v>12</v>
      </c>
      <c r="D108" s="8" t="s">
        <v>142</v>
      </c>
      <c r="E108" s="8">
        <v>3</v>
      </c>
      <c r="F108" s="7" t="s">
        <v>381</v>
      </c>
      <c r="G108" s="10" t="s">
        <v>143</v>
      </c>
      <c r="H108" s="13" t="s">
        <v>413</v>
      </c>
      <c r="I108" s="9">
        <v>173688.61</v>
      </c>
      <c r="J108" s="13" t="s">
        <v>414</v>
      </c>
      <c r="K108" s="8" t="s">
        <v>16</v>
      </c>
      <c r="L108" s="8" t="s">
        <v>22</v>
      </c>
      <c r="M108" s="8" t="s">
        <v>17</v>
      </c>
      <c r="N108" s="8" t="s">
        <v>18</v>
      </c>
      <c r="O108" s="8" t="s">
        <v>73</v>
      </c>
      <c r="P108" s="8" t="s">
        <v>155</v>
      </c>
      <c r="Q108" s="8" t="s">
        <v>521</v>
      </c>
      <c r="R108" s="12">
        <v>44647</v>
      </c>
      <c r="S108" s="8" t="s">
        <v>27</v>
      </c>
      <c r="T108" s="8"/>
    </row>
    <row r="109" spans="1:20" x14ac:dyDescent="0.25">
      <c r="A109" s="16"/>
      <c r="B109" s="3">
        <v>86.2</v>
      </c>
      <c r="C109" s="3" t="s">
        <v>12</v>
      </c>
      <c r="D109" s="4" t="s">
        <v>142</v>
      </c>
      <c r="E109" s="4">
        <v>3</v>
      </c>
      <c r="F109" s="3" t="s">
        <v>381</v>
      </c>
      <c r="G109" s="6" t="s">
        <v>143</v>
      </c>
      <c r="H109" s="14" t="s">
        <v>415</v>
      </c>
      <c r="I109" s="5">
        <v>15812.056656000002</v>
      </c>
      <c r="J109" s="14" t="s">
        <v>414</v>
      </c>
      <c r="K109" s="4" t="s">
        <v>16</v>
      </c>
      <c r="L109" s="4" t="s">
        <v>22</v>
      </c>
      <c r="M109" s="4" t="s">
        <v>17</v>
      </c>
      <c r="N109" s="4" t="s">
        <v>18</v>
      </c>
      <c r="O109" s="4" t="s">
        <v>25</v>
      </c>
      <c r="P109" s="4" t="s">
        <v>289</v>
      </c>
      <c r="Q109" s="4"/>
      <c r="R109" s="11">
        <v>45012</v>
      </c>
      <c r="S109" s="4" t="s">
        <v>27</v>
      </c>
      <c r="T109" s="4"/>
    </row>
    <row r="110" spans="1:20" x14ac:dyDescent="0.25">
      <c r="A110" s="16"/>
      <c r="B110" s="7">
        <v>87.1</v>
      </c>
      <c r="C110" s="7" t="s">
        <v>12</v>
      </c>
      <c r="D110" s="8" t="s">
        <v>142</v>
      </c>
      <c r="E110" s="8">
        <v>3</v>
      </c>
      <c r="F110" s="7" t="s">
        <v>438</v>
      </c>
      <c r="G110" s="10" t="s">
        <v>143</v>
      </c>
      <c r="H110" s="13" t="s">
        <v>643</v>
      </c>
      <c r="I110" s="9">
        <v>176022.08</v>
      </c>
      <c r="J110" s="13" t="s">
        <v>192</v>
      </c>
      <c r="K110" s="8" t="s">
        <v>16</v>
      </c>
      <c r="L110" s="8" t="s">
        <v>22</v>
      </c>
      <c r="M110" s="8" t="s">
        <v>17</v>
      </c>
      <c r="N110" s="8" t="s">
        <v>18</v>
      </c>
      <c r="O110" s="8" t="s">
        <v>25</v>
      </c>
      <c r="P110" s="8" t="s">
        <v>193</v>
      </c>
      <c r="Q110" s="8"/>
      <c r="R110" s="12">
        <v>45017</v>
      </c>
      <c r="S110" s="8" t="s">
        <v>27</v>
      </c>
      <c r="T110" s="8"/>
    </row>
    <row r="111" spans="1:20" x14ac:dyDescent="0.25">
      <c r="A111" s="16"/>
      <c r="B111" s="3">
        <v>87.2</v>
      </c>
      <c r="C111" s="3" t="s">
        <v>12</v>
      </c>
      <c r="D111" s="4" t="s">
        <v>142</v>
      </c>
      <c r="E111" s="4">
        <v>4</v>
      </c>
      <c r="F111" s="3" t="s">
        <v>644</v>
      </c>
      <c r="G111" s="6" t="s">
        <v>143</v>
      </c>
      <c r="H111" s="14" t="s">
        <v>643</v>
      </c>
      <c r="I111" s="59">
        <v>1673919.21</v>
      </c>
      <c r="J111" s="14" t="s">
        <v>192</v>
      </c>
      <c r="K111" s="4" t="s">
        <v>16</v>
      </c>
      <c r="L111" s="4" t="s">
        <v>22</v>
      </c>
      <c r="M111" s="4" t="s">
        <v>17</v>
      </c>
      <c r="N111" s="4" t="s">
        <v>18</v>
      </c>
      <c r="O111" s="4" t="s">
        <v>25</v>
      </c>
      <c r="P111" s="4" t="s">
        <v>193</v>
      </c>
      <c r="Q111" s="4"/>
      <c r="R111" s="11">
        <v>45017</v>
      </c>
      <c r="S111" s="4" t="s">
        <v>27</v>
      </c>
      <c r="T111" s="4"/>
    </row>
    <row r="112" spans="1:20" x14ac:dyDescent="0.25">
      <c r="A112" s="16"/>
      <c r="B112" s="7">
        <v>88</v>
      </c>
      <c r="C112" s="7" t="s">
        <v>12</v>
      </c>
      <c r="D112" s="8" t="s">
        <v>142</v>
      </c>
      <c r="E112" s="8">
        <v>3</v>
      </c>
      <c r="F112" s="7" t="s">
        <v>32</v>
      </c>
      <c r="G112" s="10" t="s">
        <v>143</v>
      </c>
      <c r="H112" s="13" t="s">
        <v>416</v>
      </c>
      <c r="I112" s="9">
        <v>82294.703999999998</v>
      </c>
      <c r="J112" s="13" t="s">
        <v>417</v>
      </c>
      <c r="K112" s="8" t="s">
        <v>16</v>
      </c>
      <c r="L112" s="8" t="s">
        <v>22</v>
      </c>
      <c r="M112" s="8" t="s">
        <v>17</v>
      </c>
      <c r="N112" s="8" t="s">
        <v>18</v>
      </c>
      <c r="O112" s="8" t="s">
        <v>24</v>
      </c>
      <c r="P112" s="8" t="s">
        <v>205</v>
      </c>
      <c r="Q112" s="8" t="s">
        <v>522</v>
      </c>
      <c r="R112" s="12">
        <v>44593</v>
      </c>
      <c r="S112" s="8" t="s">
        <v>46</v>
      </c>
      <c r="T112" s="8"/>
    </row>
    <row r="113" spans="1:20" x14ac:dyDescent="0.25">
      <c r="A113" s="16"/>
      <c r="B113" s="3">
        <v>89</v>
      </c>
      <c r="C113" s="3" t="s">
        <v>12</v>
      </c>
      <c r="D113" s="4" t="s">
        <v>142</v>
      </c>
      <c r="E113" s="4">
        <v>3</v>
      </c>
      <c r="F113" s="3" t="s">
        <v>403</v>
      </c>
      <c r="G113" s="6" t="s">
        <v>143</v>
      </c>
      <c r="H113" s="14" t="s">
        <v>419</v>
      </c>
      <c r="I113" s="5">
        <f>118800+10800</f>
        <v>129600</v>
      </c>
      <c r="J113" s="14" t="s">
        <v>181</v>
      </c>
      <c r="K113" s="4" t="s">
        <v>16</v>
      </c>
      <c r="L113" s="4" t="s">
        <v>22</v>
      </c>
      <c r="M113" s="4" t="s">
        <v>17</v>
      </c>
      <c r="N113" s="4" t="s">
        <v>18</v>
      </c>
      <c r="O113" s="4" t="s">
        <v>24</v>
      </c>
      <c r="P113" s="4" t="s">
        <v>194</v>
      </c>
      <c r="Q113" s="4" t="s">
        <v>710</v>
      </c>
      <c r="R113" s="11" t="s">
        <v>16</v>
      </c>
      <c r="S113" s="4" t="s">
        <v>34</v>
      </c>
      <c r="T113" s="4"/>
    </row>
    <row r="114" spans="1:20" x14ac:dyDescent="0.25">
      <c r="A114" s="16"/>
      <c r="B114" s="7">
        <v>90</v>
      </c>
      <c r="C114" s="7" t="s">
        <v>12</v>
      </c>
      <c r="D114" s="8" t="s">
        <v>142</v>
      </c>
      <c r="E114" s="8">
        <v>3</v>
      </c>
      <c r="F114" s="7" t="s">
        <v>390</v>
      </c>
      <c r="G114" s="10" t="s">
        <v>143</v>
      </c>
      <c r="H114" s="13" t="s">
        <v>420</v>
      </c>
      <c r="I114" s="9">
        <v>110762.0784</v>
      </c>
      <c r="J114" s="13" t="s">
        <v>170</v>
      </c>
      <c r="K114" s="8" t="s">
        <v>16</v>
      </c>
      <c r="L114" s="8" t="s">
        <v>22</v>
      </c>
      <c r="M114" s="8" t="s">
        <v>17</v>
      </c>
      <c r="N114" s="8" t="s">
        <v>18</v>
      </c>
      <c r="O114" s="8" t="s">
        <v>73</v>
      </c>
      <c r="P114" s="8" t="s">
        <v>171</v>
      </c>
      <c r="Q114" s="8" t="s">
        <v>523</v>
      </c>
      <c r="R114" s="12">
        <v>44590</v>
      </c>
      <c r="S114" s="8" t="s">
        <v>46</v>
      </c>
      <c r="T114" s="8"/>
    </row>
    <row r="115" spans="1:20" x14ac:dyDescent="0.25">
      <c r="A115" s="16"/>
      <c r="B115" s="3">
        <v>91</v>
      </c>
      <c r="C115" s="3" t="s">
        <v>12</v>
      </c>
      <c r="D115" s="4" t="s">
        <v>142</v>
      </c>
      <c r="E115" s="4">
        <v>3</v>
      </c>
      <c r="F115" s="3" t="s">
        <v>387</v>
      </c>
      <c r="G115" s="6" t="s">
        <v>143</v>
      </c>
      <c r="H115" s="14" t="s">
        <v>421</v>
      </c>
      <c r="I115" s="5">
        <v>105642.19670400002</v>
      </c>
      <c r="J115" s="14" t="s">
        <v>181</v>
      </c>
      <c r="K115" s="4" t="s">
        <v>16</v>
      </c>
      <c r="L115" s="4" t="s">
        <v>22</v>
      </c>
      <c r="M115" s="4" t="s">
        <v>17</v>
      </c>
      <c r="N115" s="4" t="s">
        <v>18</v>
      </c>
      <c r="O115" s="4" t="s">
        <v>24</v>
      </c>
      <c r="P115" s="4" t="s">
        <v>182</v>
      </c>
      <c r="Q115" s="4" t="s">
        <v>524</v>
      </c>
      <c r="R115" s="11">
        <v>44915</v>
      </c>
      <c r="S115" s="4" t="s">
        <v>34</v>
      </c>
      <c r="T115" s="4"/>
    </row>
    <row r="116" spans="1:20" x14ac:dyDescent="0.25">
      <c r="A116" s="16"/>
      <c r="B116" s="7">
        <v>92</v>
      </c>
      <c r="C116" s="7" t="s">
        <v>12</v>
      </c>
      <c r="D116" s="8" t="s">
        <v>142</v>
      </c>
      <c r="E116" s="8">
        <v>3</v>
      </c>
      <c r="F116" s="7" t="s">
        <v>403</v>
      </c>
      <c r="G116" s="10" t="s">
        <v>143</v>
      </c>
      <c r="H116" s="13" t="s">
        <v>422</v>
      </c>
      <c r="I116" s="9">
        <v>56225.2</v>
      </c>
      <c r="J116" s="13" t="s">
        <v>181</v>
      </c>
      <c r="K116" s="8" t="s">
        <v>16</v>
      </c>
      <c r="L116" s="8" t="s">
        <v>22</v>
      </c>
      <c r="M116" s="8" t="s">
        <v>17</v>
      </c>
      <c r="N116" s="8" t="s">
        <v>18</v>
      </c>
      <c r="O116" s="8" t="s">
        <v>24</v>
      </c>
      <c r="P116" s="8" t="s">
        <v>183</v>
      </c>
      <c r="Q116" s="8" t="s">
        <v>525</v>
      </c>
      <c r="R116" s="12">
        <v>44939</v>
      </c>
      <c r="S116" s="8" t="s">
        <v>34</v>
      </c>
      <c r="T116" s="8"/>
    </row>
    <row r="117" spans="1:20" x14ac:dyDescent="0.25">
      <c r="A117" s="16"/>
      <c r="B117" s="3">
        <v>93</v>
      </c>
      <c r="C117" s="3" t="s">
        <v>12</v>
      </c>
      <c r="D117" s="4" t="s">
        <v>142</v>
      </c>
      <c r="E117" s="4">
        <v>3</v>
      </c>
      <c r="F117" s="3" t="s">
        <v>100</v>
      </c>
      <c r="G117" s="6" t="s">
        <v>143</v>
      </c>
      <c r="H117" s="14" t="s">
        <v>423</v>
      </c>
      <c r="I117" s="5">
        <v>25864.812480000001</v>
      </c>
      <c r="J117" s="14" t="s">
        <v>628</v>
      </c>
      <c r="K117" s="4" t="s">
        <v>16</v>
      </c>
      <c r="L117" s="4" t="s">
        <v>63</v>
      </c>
      <c r="M117" s="4" t="s">
        <v>17</v>
      </c>
      <c r="N117" s="4" t="s">
        <v>18</v>
      </c>
      <c r="O117" s="4" t="s">
        <v>25</v>
      </c>
      <c r="P117" s="68" t="s">
        <v>787</v>
      </c>
      <c r="Q117" s="4"/>
      <c r="R117" s="11">
        <v>45079</v>
      </c>
      <c r="S117" s="4" t="s">
        <v>34</v>
      </c>
      <c r="T117" s="4"/>
    </row>
    <row r="118" spans="1:20" x14ac:dyDescent="0.25">
      <c r="A118" s="16"/>
      <c r="B118" s="7">
        <v>94</v>
      </c>
      <c r="C118" s="7" t="s">
        <v>12</v>
      </c>
      <c r="D118" s="8" t="s">
        <v>142</v>
      </c>
      <c r="E118" s="8">
        <v>3</v>
      </c>
      <c r="F118" s="7" t="s">
        <v>100</v>
      </c>
      <c r="G118" s="10" t="s">
        <v>143</v>
      </c>
      <c r="H118" s="13" t="s">
        <v>424</v>
      </c>
      <c r="I118" s="9">
        <v>18901.209120000003</v>
      </c>
      <c r="J118" s="13" t="s">
        <v>151</v>
      </c>
      <c r="K118" s="8" t="s">
        <v>16</v>
      </c>
      <c r="L118" s="8" t="s">
        <v>63</v>
      </c>
      <c r="M118" s="8" t="s">
        <v>17</v>
      </c>
      <c r="N118" s="8" t="s">
        <v>18</v>
      </c>
      <c r="O118" s="68" t="s">
        <v>24</v>
      </c>
      <c r="P118" s="8" t="s">
        <v>152</v>
      </c>
      <c r="Q118" s="8" t="s">
        <v>526</v>
      </c>
      <c r="R118" s="12">
        <v>44714</v>
      </c>
      <c r="S118" s="8" t="s">
        <v>46</v>
      </c>
      <c r="T118" s="8"/>
    </row>
    <row r="119" spans="1:20" x14ac:dyDescent="0.25">
      <c r="A119" s="16"/>
      <c r="B119" s="3">
        <v>95</v>
      </c>
      <c r="C119" s="3" t="s">
        <v>12</v>
      </c>
      <c r="D119" s="4" t="s">
        <v>142</v>
      </c>
      <c r="E119" s="4">
        <v>3</v>
      </c>
      <c r="F119" s="3" t="s">
        <v>387</v>
      </c>
      <c r="G119" s="6" t="s">
        <v>143</v>
      </c>
      <c r="H119" s="14" t="s">
        <v>425</v>
      </c>
      <c r="I119" s="5">
        <v>37019.932160000004</v>
      </c>
      <c r="J119" s="14" t="s">
        <v>184</v>
      </c>
      <c r="K119" s="4" t="s">
        <v>16</v>
      </c>
      <c r="L119" s="4" t="s">
        <v>22</v>
      </c>
      <c r="M119" s="4" t="s">
        <v>17</v>
      </c>
      <c r="N119" s="4" t="s">
        <v>18</v>
      </c>
      <c r="O119" s="4" t="s">
        <v>24</v>
      </c>
      <c r="P119" s="4" t="s">
        <v>185</v>
      </c>
      <c r="Q119" s="4" t="s">
        <v>527</v>
      </c>
      <c r="R119" s="11" t="s">
        <v>16</v>
      </c>
      <c r="S119" s="4" t="s">
        <v>46</v>
      </c>
      <c r="T119" s="4"/>
    </row>
    <row r="120" spans="1:20" x14ac:dyDescent="0.25">
      <c r="A120" s="16"/>
      <c r="B120" s="7">
        <v>96</v>
      </c>
      <c r="C120" s="7" t="s">
        <v>12</v>
      </c>
      <c r="D120" s="8" t="s">
        <v>142</v>
      </c>
      <c r="E120" s="8">
        <v>3</v>
      </c>
      <c r="F120" s="7" t="s">
        <v>406</v>
      </c>
      <c r="G120" s="10" t="s">
        <v>143</v>
      </c>
      <c r="H120" s="13" t="s">
        <v>426</v>
      </c>
      <c r="I120" s="9">
        <v>34149.211200000005</v>
      </c>
      <c r="J120" s="13" t="s">
        <v>177</v>
      </c>
      <c r="K120" s="8" t="s">
        <v>16</v>
      </c>
      <c r="L120" s="8" t="s">
        <v>22</v>
      </c>
      <c r="M120" s="8" t="s">
        <v>17</v>
      </c>
      <c r="N120" s="8" t="s">
        <v>18</v>
      </c>
      <c r="O120" s="8" t="s">
        <v>73</v>
      </c>
      <c r="P120" s="8" t="s">
        <v>178</v>
      </c>
      <c r="Q120" s="8" t="s">
        <v>528</v>
      </c>
      <c r="R120" s="12">
        <v>44767</v>
      </c>
      <c r="S120" s="8" t="s">
        <v>46</v>
      </c>
      <c r="T120" s="8"/>
    </row>
    <row r="121" spans="1:20" x14ac:dyDescent="0.25">
      <c r="A121" s="16"/>
      <c r="B121" s="3">
        <v>97</v>
      </c>
      <c r="C121" s="3" t="s">
        <v>12</v>
      </c>
      <c r="D121" s="4" t="s">
        <v>142</v>
      </c>
      <c r="E121" s="4">
        <v>3</v>
      </c>
      <c r="F121" s="3" t="s">
        <v>406</v>
      </c>
      <c r="G121" s="6" t="s">
        <v>143</v>
      </c>
      <c r="H121" s="14" t="s">
        <v>427</v>
      </c>
      <c r="I121" s="5">
        <v>34149.211200000005</v>
      </c>
      <c r="J121" s="14" t="s">
        <v>177</v>
      </c>
      <c r="K121" s="4" t="s">
        <v>16</v>
      </c>
      <c r="L121" s="4" t="s">
        <v>22</v>
      </c>
      <c r="M121" s="4" t="s">
        <v>17</v>
      </c>
      <c r="N121" s="4" t="s">
        <v>18</v>
      </c>
      <c r="O121" s="4" t="s">
        <v>73</v>
      </c>
      <c r="P121" s="4" t="s">
        <v>179</v>
      </c>
      <c r="Q121" s="4" t="s">
        <v>529</v>
      </c>
      <c r="R121" s="11">
        <v>44767</v>
      </c>
      <c r="S121" s="4" t="s">
        <v>46</v>
      </c>
      <c r="T121" s="4"/>
    </row>
    <row r="122" spans="1:20" x14ac:dyDescent="0.25">
      <c r="A122" s="16"/>
      <c r="B122" s="7">
        <v>98</v>
      </c>
      <c r="C122" s="7" t="s">
        <v>12</v>
      </c>
      <c r="D122" s="8" t="s">
        <v>142</v>
      </c>
      <c r="E122" s="8">
        <v>3</v>
      </c>
      <c r="F122" s="7" t="s">
        <v>403</v>
      </c>
      <c r="G122" s="10" t="s">
        <v>143</v>
      </c>
      <c r="H122" s="13" t="s">
        <v>428</v>
      </c>
      <c r="I122" s="9">
        <v>27441.100800000007</v>
      </c>
      <c r="J122" s="13" t="s">
        <v>161</v>
      </c>
      <c r="K122" s="8" t="s">
        <v>16</v>
      </c>
      <c r="L122" s="8" t="s">
        <v>63</v>
      </c>
      <c r="M122" s="8" t="s">
        <v>17</v>
      </c>
      <c r="N122" s="8" t="s">
        <v>18</v>
      </c>
      <c r="O122" s="8" t="s">
        <v>24</v>
      </c>
      <c r="P122" s="8" t="s">
        <v>163</v>
      </c>
      <c r="Q122" s="8" t="s">
        <v>530</v>
      </c>
      <c r="R122" s="12">
        <v>44896</v>
      </c>
      <c r="S122" s="8" t="s">
        <v>46</v>
      </c>
      <c r="T122" s="8"/>
    </row>
    <row r="123" spans="1:20" x14ac:dyDescent="0.25">
      <c r="A123" s="16"/>
      <c r="B123" s="3">
        <v>99</v>
      </c>
      <c r="C123" s="3" t="s">
        <v>12</v>
      </c>
      <c r="D123" s="4" t="s">
        <v>142</v>
      </c>
      <c r="E123" s="4">
        <v>4</v>
      </c>
      <c r="F123" s="3" t="s">
        <v>429</v>
      </c>
      <c r="G123" s="6" t="s">
        <v>143</v>
      </c>
      <c r="H123" s="14" t="s">
        <v>430</v>
      </c>
      <c r="I123" s="5">
        <f>810080.79+874449.21</f>
        <v>1684530</v>
      </c>
      <c r="J123" s="14" t="s">
        <v>431</v>
      </c>
      <c r="K123" s="4" t="s">
        <v>16</v>
      </c>
      <c r="L123" s="4" t="s">
        <v>22</v>
      </c>
      <c r="M123" s="4" t="s">
        <v>17</v>
      </c>
      <c r="N123" s="4" t="s">
        <v>18</v>
      </c>
      <c r="O123" s="4" t="s">
        <v>25</v>
      </c>
      <c r="P123" s="4" t="s">
        <v>616</v>
      </c>
      <c r="Q123" s="4"/>
      <c r="R123" s="11">
        <v>45282</v>
      </c>
      <c r="S123" s="4" t="s">
        <v>34</v>
      </c>
      <c r="T123" s="4"/>
    </row>
    <row r="124" spans="1:20" x14ac:dyDescent="0.25">
      <c r="A124" s="16"/>
      <c r="B124" s="7">
        <v>100</v>
      </c>
      <c r="C124" s="7" t="s">
        <v>12</v>
      </c>
      <c r="D124" s="8" t="s">
        <v>142</v>
      </c>
      <c r="E124" s="8">
        <v>4</v>
      </c>
      <c r="F124" s="7" t="s">
        <v>372</v>
      </c>
      <c r="G124" s="10" t="s">
        <v>143</v>
      </c>
      <c r="H124" s="13" t="s">
        <v>432</v>
      </c>
      <c r="I124" s="57">
        <v>1585000</v>
      </c>
      <c r="J124" s="13" t="s">
        <v>433</v>
      </c>
      <c r="K124" s="8" t="s">
        <v>16</v>
      </c>
      <c r="L124" s="8" t="s">
        <v>22</v>
      </c>
      <c r="M124" s="8" t="s">
        <v>18</v>
      </c>
      <c r="N124" s="8" t="s">
        <v>17</v>
      </c>
      <c r="O124" s="8" t="s">
        <v>25</v>
      </c>
      <c r="P124" s="8" t="s">
        <v>289</v>
      </c>
      <c r="Q124" s="8"/>
      <c r="R124" s="12">
        <v>45078</v>
      </c>
      <c r="S124" s="8" t="s">
        <v>34</v>
      </c>
      <c r="T124" s="8"/>
    </row>
    <row r="125" spans="1:20" x14ac:dyDescent="0.25">
      <c r="A125" s="16"/>
      <c r="B125" s="3">
        <v>101</v>
      </c>
      <c r="C125" s="3" t="s">
        <v>12</v>
      </c>
      <c r="D125" s="4" t="s">
        <v>142</v>
      </c>
      <c r="E125" s="4">
        <v>4</v>
      </c>
      <c r="F125" s="3" t="s">
        <v>485</v>
      </c>
      <c r="G125" s="6" t="s">
        <v>143</v>
      </c>
      <c r="H125" s="14" t="s">
        <v>434</v>
      </c>
      <c r="I125" s="5">
        <v>1167075</v>
      </c>
      <c r="J125" s="14" t="s">
        <v>435</v>
      </c>
      <c r="K125" s="4" t="s">
        <v>16</v>
      </c>
      <c r="L125" s="4" t="s">
        <v>22</v>
      </c>
      <c r="M125" s="4" t="s">
        <v>17</v>
      </c>
      <c r="N125" s="4" t="s">
        <v>18</v>
      </c>
      <c r="O125" s="4" t="s">
        <v>25</v>
      </c>
      <c r="P125" s="4" t="s">
        <v>289</v>
      </c>
      <c r="Q125" s="4"/>
      <c r="R125" s="11">
        <v>45280</v>
      </c>
      <c r="S125" s="4" t="s">
        <v>34</v>
      </c>
      <c r="T125" s="4"/>
    </row>
    <row r="126" spans="1:20" x14ac:dyDescent="0.25">
      <c r="A126" s="16"/>
      <c r="B126" s="7">
        <v>102</v>
      </c>
      <c r="C126" s="7" t="s">
        <v>12</v>
      </c>
      <c r="D126" s="8" t="s">
        <v>142</v>
      </c>
      <c r="E126" s="8">
        <v>4</v>
      </c>
      <c r="F126" s="7" t="s">
        <v>455</v>
      </c>
      <c r="G126" s="10" t="s">
        <v>143</v>
      </c>
      <c r="H126" s="13" t="s">
        <v>209</v>
      </c>
      <c r="I126" s="9">
        <f>1941410.6-874449.21</f>
        <v>1066961.3900000001</v>
      </c>
      <c r="J126" s="13" t="s">
        <v>436</v>
      </c>
      <c r="K126" s="8" t="s">
        <v>16</v>
      </c>
      <c r="L126" s="8" t="s">
        <v>22</v>
      </c>
      <c r="M126" s="8" t="s">
        <v>18</v>
      </c>
      <c r="N126" s="8" t="s">
        <v>17</v>
      </c>
      <c r="O126" s="8" t="s">
        <v>25</v>
      </c>
      <c r="P126" s="8" t="s">
        <v>210</v>
      </c>
      <c r="Q126" s="8"/>
      <c r="R126" s="12">
        <v>45078</v>
      </c>
      <c r="S126" s="8" t="s">
        <v>34</v>
      </c>
      <c r="T126" s="8"/>
    </row>
    <row r="127" spans="1:20" x14ac:dyDescent="0.25">
      <c r="A127" s="16"/>
      <c r="B127" s="3"/>
      <c r="C127" s="3"/>
      <c r="D127" s="4"/>
      <c r="E127" s="4"/>
      <c r="F127" s="3"/>
      <c r="G127" s="6"/>
      <c r="H127" s="14" t="s">
        <v>676</v>
      </c>
      <c r="I127" s="5"/>
      <c r="J127" s="14"/>
      <c r="K127" s="4"/>
      <c r="L127" s="4"/>
      <c r="M127" s="4"/>
      <c r="N127" s="4"/>
      <c r="O127" s="4"/>
      <c r="P127" s="4"/>
      <c r="Q127" s="4"/>
      <c r="R127" s="11"/>
      <c r="S127" s="4"/>
      <c r="T127" s="4"/>
    </row>
    <row r="128" spans="1:20" x14ac:dyDescent="0.25">
      <c r="A128" s="16"/>
      <c r="B128" s="7">
        <v>104</v>
      </c>
      <c r="C128" s="7" t="s">
        <v>12</v>
      </c>
      <c r="D128" s="8" t="s">
        <v>142</v>
      </c>
      <c r="E128" s="8">
        <v>3</v>
      </c>
      <c r="F128" s="7" t="s">
        <v>418</v>
      </c>
      <c r="G128" s="10" t="s">
        <v>143</v>
      </c>
      <c r="H128" s="13" t="s">
        <v>232</v>
      </c>
      <c r="I128" s="9">
        <v>120000</v>
      </c>
      <c r="J128" s="13" t="s">
        <v>233</v>
      </c>
      <c r="K128" s="8" t="s">
        <v>16</v>
      </c>
      <c r="L128" s="8" t="s">
        <v>63</v>
      </c>
      <c r="M128" s="8" t="s">
        <v>17</v>
      </c>
      <c r="N128" s="8" t="s">
        <v>18</v>
      </c>
      <c r="O128" s="8" t="s">
        <v>16</v>
      </c>
      <c r="P128" s="68" t="s">
        <v>788</v>
      </c>
      <c r="Q128" s="8" t="s">
        <v>16</v>
      </c>
      <c r="R128" s="12" t="s">
        <v>16</v>
      </c>
      <c r="S128" s="8" t="s">
        <v>16</v>
      </c>
      <c r="T128" s="8"/>
    </row>
    <row r="129" spans="1:20" x14ac:dyDescent="0.25">
      <c r="A129" s="16"/>
      <c r="B129" s="3">
        <v>105</v>
      </c>
      <c r="C129" s="3" t="s">
        <v>12</v>
      </c>
      <c r="D129" s="4" t="s">
        <v>142</v>
      </c>
      <c r="E129" s="4">
        <v>3</v>
      </c>
      <c r="F129" s="3" t="s">
        <v>223</v>
      </c>
      <c r="G129" s="6" t="s">
        <v>143</v>
      </c>
      <c r="H129" s="14" t="s">
        <v>253</v>
      </c>
      <c r="I129" s="5">
        <v>600</v>
      </c>
      <c r="J129" s="14" t="s">
        <v>254</v>
      </c>
      <c r="K129" s="4" t="s">
        <v>16</v>
      </c>
      <c r="L129" s="4" t="s">
        <v>22</v>
      </c>
      <c r="M129" s="4" t="s">
        <v>17</v>
      </c>
      <c r="N129" s="4" t="s">
        <v>18</v>
      </c>
      <c r="O129" s="4" t="s">
        <v>16</v>
      </c>
      <c r="P129" s="68" t="s">
        <v>789</v>
      </c>
      <c r="Q129" s="4" t="s">
        <v>16</v>
      </c>
      <c r="R129" s="11" t="s">
        <v>16</v>
      </c>
      <c r="S129" s="4" t="s">
        <v>16</v>
      </c>
      <c r="T129" s="4"/>
    </row>
    <row r="130" spans="1:20" x14ac:dyDescent="0.25">
      <c r="A130" s="16"/>
      <c r="B130" s="7">
        <v>106</v>
      </c>
      <c r="C130" s="7" t="s">
        <v>12</v>
      </c>
      <c r="D130" s="8" t="s">
        <v>228</v>
      </c>
      <c r="E130" s="8" t="s">
        <v>437</v>
      </c>
      <c r="F130" s="7" t="s">
        <v>240</v>
      </c>
      <c r="G130" s="10" t="s">
        <v>143</v>
      </c>
      <c r="H130" s="13" t="s">
        <v>244</v>
      </c>
      <c r="I130" s="9">
        <v>159986.44</v>
      </c>
      <c r="J130" s="13" t="s">
        <v>245</v>
      </c>
      <c r="K130" s="8" t="s">
        <v>16</v>
      </c>
      <c r="L130" s="8" t="s">
        <v>22</v>
      </c>
      <c r="M130" s="8" t="s">
        <v>17</v>
      </c>
      <c r="N130" s="8" t="s">
        <v>18</v>
      </c>
      <c r="O130" s="8" t="s">
        <v>16</v>
      </c>
      <c r="P130" s="8" t="s">
        <v>246</v>
      </c>
      <c r="Q130" s="8" t="s">
        <v>16</v>
      </c>
      <c r="R130" s="12" t="s">
        <v>16</v>
      </c>
      <c r="S130" s="8" t="s">
        <v>16</v>
      </c>
      <c r="T130" s="8"/>
    </row>
    <row r="131" spans="1:20" x14ac:dyDescent="0.25">
      <c r="A131" s="16"/>
      <c r="B131" s="3">
        <v>107</v>
      </c>
      <c r="C131" s="3" t="s">
        <v>12</v>
      </c>
      <c r="D131" s="4" t="s">
        <v>228</v>
      </c>
      <c r="E131" s="4">
        <v>3</v>
      </c>
      <c r="F131" s="3" t="s">
        <v>438</v>
      </c>
      <c r="G131" s="6" t="s">
        <v>143</v>
      </c>
      <c r="H131" s="14" t="s">
        <v>252</v>
      </c>
      <c r="I131" s="5">
        <v>250000</v>
      </c>
      <c r="J131" s="14" t="s">
        <v>439</v>
      </c>
      <c r="K131" s="4" t="s">
        <v>16</v>
      </c>
      <c r="L131" s="4" t="s">
        <v>22</v>
      </c>
      <c r="M131" s="4" t="s">
        <v>17</v>
      </c>
      <c r="N131" s="4" t="s">
        <v>18</v>
      </c>
      <c r="O131" s="4" t="s">
        <v>16</v>
      </c>
      <c r="P131" s="4" t="s">
        <v>231</v>
      </c>
      <c r="Q131" s="4" t="s">
        <v>16</v>
      </c>
      <c r="R131" s="11">
        <v>44926</v>
      </c>
      <c r="S131" s="4" t="s">
        <v>16</v>
      </c>
      <c r="T131" s="4"/>
    </row>
    <row r="132" spans="1:20" x14ac:dyDescent="0.25">
      <c r="A132" s="16"/>
      <c r="B132" s="7">
        <v>108</v>
      </c>
      <c r="C132" s="7" t="s">
        <v>12</v>
      </c>
      <c r="D132" s="8" t="s">
        <v>174</v>
      </c>
      <c r="E132" s="8">
        <v>3</v>
      </c>
      <c r="F132" s="7" t="s">
        <v>381</v>
      </c>
      <c r="G132" s="10" t="s">
        <v>143</v>
      </c>
      <c r="H132" s="13" t="s">
        <v>440</v>
      </c>
      <c r="I132" s="9">
        <v>1763245.9573333336</v>
      </c>
      <c r="J132" s="13" t="s">
        <v>156</v>
      </c>
      <c r="K132" s="8" t="s">
        <v>16</v>
      </c>
      <c r="L132" s="8" t="s">
        <v>22</v>
      </c>
      <c r="M132" s="8" t="s">
        <v>17</v>
      </c>
      <c r="N132" s="8" t="s">
        <v>18</v>
      </c>
      <c r="O132" s="8" t="s">
        <v>24</v>
      </c>
      <c r="P132" s="8" t="s">
        <v>180</v>
      </c>
      <c r="Q132" s="8" t="s">
        <v>711</v>
      </c>
      <c r="R132" s="12">
        <v>45066</v>
      </c>
      <c r="S132" s="8" t="s">
        <v>27</v>
      </c>
      <c r="T132" s="8"/>
    </row>
    <row r="133" spans="1:20" x14ac:dyDescent="0.25">
      <c r="A133" s="16"/>
      <c r="B133" s="3">
        <v>109</v>
      </c>
      <c r="C133" s="3" t="s">
        <v>12</v>
      </c>
      <c r="D133" s="4" t="s">
        <v>174</v>
      </c>
      <c r="E133" s="4">
        <v>3</v>
      </c>
      <c r="F133" s="3" t="s">
        <v>438</v>
      </c>
      <c r="G133" s="6" t="s">
        <v>143</v>
      </c>
      <c r="H133" s="14" t="s">
        <v>441</v>
      </c>
      <c r="I133" s="5">
        <v>892944.00000000012</v>
      </c>
      <c r="J133" s="14" t="s">
        <v>188</v>
      </c>
      <c r="K133" s="4" t="s">
        <v>16</v>
      </c>
      <c r="L133" s="4" t="s">
        <v>22</v>
      </c>
      <c r="M133" s="4" t="s">
        <v>17</v>
      </c>
      <c r="N133" s="4" t="s">
        <v>18</v>
      </c>
      <c r="O133" s="4" t="s">
        <v>24</v>
      </c>
      <c r="P133" s="4" t="s">
        <v>189</v>
      </c>
      <c r="Q133" s="4" t="s">
        <v>617</v>
      </c>
      <c r="R133" s="11" t="s">
        <v>16</v>
      </c>
      <c r="S133" s="4" t="s">
        <v>27</v>
      </c>
      <c r="T133" s="4"/>
    </row>
    <row r="134" spans="1:20" x14ac:dyDescent="0.25">
      <c r="A134" s="16"/>
      <c r="B134" s="7">
        <v>110</v>
      </c>
      <c r="C134" s="7" t="s">
        <v>12</v>
      </c>
      <c r="D134" s="8" t="s">
        <v>174</v>
      </c>
      <c r="E134" s="8">
        <v>3</v>
      </c>
      <c r="F134" s="7" t="s">
        <v>381</v>
      </c>
      <c r="G134" s="10" t="s">
        <v>143</v>
      </c>
      <c r="H134" s="13" t="s">
        <v>442</v>
      </c>
      <c r="I134" s="9">
        <v>518400.00000000006</v>
      </c>
      <c r="J134" s="13" t="s">
        <v>198</v>
      </c>
      <c r="K134" s="8" t="s">
        <v>16</v>
      </c>
      <c r="L134" s="8" t="s">
        <v>22</v>
      </c>
      <c r="M134" s="8" t="s">
        <v>17</v>
      </c>
      <c r="N134" s="8" t="s">
        <v>18</v>
      </c>
      <c r="O134" s="8" t="s">
        <v>24</v>
      </c>
      <c r="P134" s="8" t="s">
        <v>199</v>
      </c>
      <c r="Q134" s="8" t="s">
        <v>531</v>
      </c>
      <c r="R134" s="12">
        <v>45325</v>
      </c>
      <c r="S134" s="8" t="s">
        <v>27</v>
      </c>
      <c r="T134" s="8"/>
    </row>
    <row r="135" spans="1:20" x14ac:dyDescent="0.25">
      <c r="A135" s="16"/>
      <c r="B135" s="3">
        <v>111</v>
      </c>
      <c r="C135" s="3" t="s">
        <v>12</v>
      </c>
      <c r="D135" s="4" t="s">
        <v>174</v>
      </c>
      <c r="E135" s="4">
        <v>3</v>
      </c>
      <c r="F135" s="3" t="s">
        <v>403</v>
      </c>
      <c r="G135" s="6" t="s">
        <v>143</v>
      </c>
      <c r="H135" s="14" t="s">
        <v>443</v>
      </c>
      <c r="I135" s="5">
        <v>311771.0736</v>
      </c>
      <c r="J135" s="14" t="s">
        <v>156</v>
      </c>
      <c r="K135" s="4" t="s">
        <v>16</v>
      </c>
      <c r="L135" s="4" t="s">
        <v>22</v>
      </c>
      <c r="M135" s="4" t="s">
        <v>17</v>
      </c>
      <c r="N135" s="4" t="s">
        <v>18</v>
      </c>
      <c r="O135" s="4" t="s">
        <v>73</v>
      </c>
      <c r="P135" s="4" t="s">
        <v>164</v>
      </c>
      <c r="Q135" s="4" t="s">
        <v>532</v>
      </c>
      <c r="R135" s="11">
        <v>44403</v>
      </c>
      <c r="S135" s="4" t="s">
        <v>27</v>
      </c>
      <c r="T135" s="4"/>
    </row>
    <row r="136" spans="1:20" x14ac:dyDescent="0.25">
      <c r="A136" s="16"/>
      <c r="B136" s="7">
        <v>112</v>
      </c>
      <c r="C136" s="7" t="s">
        <v>12</v>
      </c>
      <c r="D136" s="8" t="s">
        <v>174</v>
      </c>
      <c r="E136" s="8">
        <v>3</v>
      </c>
      <c r="F136" s="7" t="s">
        <v>387</v>
      </c>
      <c r="G136" s="10" t="s">
        <v>143</v>
      </c>
      <c r="H136" s="13" t="s">
        <v>444</v>
      </c>
      <c r="I136" s="9">
        <v>207000.00000000003</v>
      </c>
      <c r="J136" s="13" t="s">
        <v>195</v>
      </c>
      <c r="K136" s="8" t="s">
        <v>16</v>
      </c>
      <c r="L136" s="8" t="s">
        <v>22</v>
      </c>
      <c r="M136" s="8" t="s">
        <v>17</v>
      </c>
      <c r="N136" s="8" t="s">
        <v>18</v>
      </c>
      <c r="O136" s="8" t="s">
        <v>24</v>
      </c>
      <c r="P136" s="8" t="s">
        <v>196</v>
      </c>
      <c r="Q136" s="8"/>
      <c r="R136" s="12" t="s">
        <v>16</v>
      </c>
      <c r="S136" s="8" t="s">
        <v>27</v>
      </c>
      <c r="T136" s="8"/>
    </row>
    <row r="137" spans="1:20" x14ac:dyDescent="0.25">
      <c r="A137" s="16"/>
      <c r="B137" s="3">
        <v>113</v>
      </c>
      <c r="C137" s="3" t="s">
        <v>12</v>
      </c>
      <c r="D137" s="4" t="s">
        <v>174</v>
      </c>
      <c r="E137" s="4">
        <v>3</v>
      </c>
      <c r="F137" s="3" t="s">
        <v>395</v>
      </c>
      <c r="G137" s="6" t="s">
        <v>143</v>
      </c>
      <c r="H137" s="14" t="s">
        <v>445</v>
      </c>
      <c r="I137" s="5">
        <v>206211.00839040001</v>
      </c>
      <c r="J137" s="14" t="s">
        <v>186</v>
      </c>
      <c r="K137" s="4" t="s">
        <v>16</v>
      </c>
      <c r="L137" s="4" t="s">
        <v>22</v>
      </c>
      <c r="M137" s="4" t="s">
        <v>17</v>
      </c>
      <c r="N137" s="4" t="s">
        <v>18</v>
      </c>
      <c r="O137" s="4" t="s">
        <v>24</v>
      </c>
      <c r="P137" s="4" t="s">
        <v>187</v>
      </c>
      <c r="Q137" s="4" t="s">
        <v>533</v>
      </c>
      <c r="R137" s="11">
        <v>44497</v>
      </c>
      <c r="S137" s="4" t="s">
        <v>27</v>
      </c>
      <c r="T137" s="4"/>
    </row>
    <row r="138" spans="1:20" x14ac:dyDescent="0.25">
      <c r="A138" s="16"/>
      <c r="B138" s="7">
        <v>114</v>
      </c>
      <c r="C138" s="7" t="s">
        <v>12</v>
      </c>
      <c r="D138" s="8" t="s">
        <v>174</v>
      </c>
      <c r="E138" s="8" t="s">
        <v>437</v>
      </c>
      <c r="F138" s="7" t="s">
        <v>381</v>
      </c>
      <c r="G138" s="10" t="s">
        <v>143</v>
      </c>
      <c r="H138" s="13" t="s">
        <v>625</v>
      </c>
      <c r="I138" s="9">
        <v>30000</v>
      </c>
      <c r="J138" s="13" t="s">
        <v>186</v>
      </c>
      <c r="K138" s="8" t="s">
        <v>16</v>
      </c>
      <c r="L138" s="8" t="s">
        <v>22</v>
      </c>
      <c r="M138" s="8" t="s">
        <v>17</v>
      </c>
      <c r="N138" s="8" t="s">
        <v>18</v>
      </c>
      <c r="O138" s="8" t="s">
        <v>25</v>
      </c>
      <c r="P138" s="8" t="s">
        <v>626</v>
      </c>
      <c r="Q138" s="8"/>
      <c r="R138" s="12">
        <v>44936</v>
      </c>
      <c r="S138" s="8" t="s">
        <v>27</v>
      </c>
      <c r="T138" s="8"/>
    </row>
    <row r="139" spans="1:20" x14ac:dyDescent="0.25">
      <c r="A139" s="16"/>
      <c r="B139" s="3">
        <v>115</v>
      </c>
      <c r="C139" s="3" t="s">
        <v>12</v>
      </c>
      <c r="D139" s="4" t="s">
        <v>174</v>
      </c>
      <c r="E139" s="4">
        <v>4</v>
      </c>
      <c r="F139" s="3" t="s">
        <v>627</v>
      </c>
      <c r="G139" s="6" t="s">
        <v>143</v>
      </c>
      <c r="H139" s="14" t="s">
        <v>446</v>
      </c>
      <c r="I139" s="5">
        <v>200000</v>
      </c>
      <c r="J139" s="14" t="s">
        <v>447</v>
      </c>
      <c r="K139" s="4" t="s">
        <v>16</v>
      </c>
      <c r="L139" s="4" t="s">
        <v>22</v>
      </c>
      <c r="M139" s="4" t="s">
        <v>17</v>
      </c>
      <c r="N139" s="4" t="s">
        <v>18</v>
      </c>
      <c r="O139" s="4" t="s">
        <v>25</v>
      </c>
      <c r="P139" s="4" t="s">
        <v>626</v>
      </c>
      <c r="Q139" s="4"/>
      <c r="R139" s="11">
        <v>44936</v>
      </c>
      <c r="S139" s="4" t="s">
        <v>27</v>
      </c>
      <c r="T139" s="4"/>
    </row>
    <row r="140" spans="1:20" x14ac:dyDescent="0.25">
      <c r="A140" s="16"/>
      <c r="B140" s="7">
        <v>116</v>
      </c>
      <c r="C140" s="7" t="s">
        <v>12</v>
      </c>
      <c r="D140" s="8" t="s">
        <v>174</v>
      </c>
      <c r="E140" s="8">
        <v>3</v>
      </c>
      <c r="F140" s="7" t="s">
        <v>387</v>
      </c>
      <c r="G140" s="10" t="s">
        <v>143</v>
      </c>
      <c r="H140" s="13" t="s">
        <v>448</v>
      </c>
      <c r="I140" s="9">
        <v>167400</v>
      </c>
      <c r="J140" s="13" t="s">
        <v>186</v>
      </c>
      <c r="K140" s="8" t="s">
        <v>16</v>
      </c>
      <c r="L140" s="8" t="s">
        <v>22</v>
      </c>
      <c r="M140" s="8" t="s">
        <v>17</v>
      </c>
      <c r="N140" s="8" t="s">
        <v>18</v>
      </c>
      <c r="O140" s="8" t="s">
        <v>25</v>
      </c>
      <c r="P140" s="8" t="s">
        <v>197</v>
      </c>
      <c r="Q140" s="8"/>
      <c r="R140" s="12">
        <v>45016</v>
      </c>
      <c r="S140" s="8" t="s">
        <v>27</v>
      </c>
      <c r="T140" s="8"/>
    </row>
    <row r="141" spans="1:20" x14ac:dyDescent="0.25">
      <c r="A141" s="16"/>
      <c r="B141" s="3">
        <v>117</v>
      </c>
      <c r="C141" s="3" t="s">
        <v>12</v>
      </c>
      <c r="D141" s="4" t="s">
        <v>174</v>
      </c>
      <c r="E141" s="4">
        <v>3</v>
      </c>
      <c r="F141" s="3" t="s">
        <v>449</v>
      </c>
      <c r="G141" s="6" t="s">
        <v>143</v>
      </c>
      <c r="H141" s="14" t="s">
        <v>450</v>
      </c>
      <c r="I141" s="5">
        <v>13575.6</v>
      </c>
      <c r="J141" s="14" t="s">
        <v>175</v>
      </c>
      <c r="K141" s="4" t="s">
        <v>16</v>
      </c>
      <c r="L141" s="4" t="s">
        <v>22</v>
      </c>
      <c r="M141" s="4" t="s">
        <v>17</v>
      </c>
      <c r="N141" s="4" t="s">
        <v>18</v>
      </c>
      <c r="O141" s="4" t="s">
        <v>73</v>
      </c>
      <c r="P141" s="4" t="s">
        <v>176</v>
      </c>
      <c r="Q141" s="4" t="s">
        <v>534</v>
      </c>
      <c r="R141" s="11">
        <v>44547</v>
      </c>
      <c r="S141" s="4" t="s">
        <v>46</v>
      </c>
      <c r="T141" s="4"/>
    </row>
    <row r="142" spans="1:20" x14ac:dyDescent="0.25">
      <c r="A142" s="16"/>
      <c r="B142" s="7">
        <v>118</v>
      </c>
      <c r="C142" s="7" t="s">
        <v>12</v>
      </c>
      <c r="D142" s="8" t="s">
        <v>174</v>
      </c>
      <c r="E142" s="8">
        <v>3</v>
      </c>
      <c r="F142" s="7" t="s">
        <v>403</v>
      </c>
      <c r="G142" s="10" t="s">
        <v>143</v>
      </c>
      <c r="H142" s="13" t="s">
        <v>451</v>
      </c>
      <c r="I142" s="9">
        <v>581.90833333333342</v>
      </c>
      <c r="J142" s="13" t="s">
        <v>156</v>
      </c>
      <c r="K142" s="8" t="s">
        <v>16</v>
      </c>
      <c r="L142" s="8" t="s">
        <v>22</v>
      </c>
      <c r="M142" s="8" t="s">
        <v>17</v>
      </c>
      <c r="N142" s="8" t="s">
        <v>18</v>
      </c>
      <c r="O142" s="8" t="s">
        <v>73</v>
      </c>
      <c r="P142" s="8" t="s">
        <v>157</v>
      </c>
      <c r="Q142" s="8" t="s">
        <v>535</v>
      </c>
      <c r="R142" s="12">
        <v>44571</v>
      </c>
      <c r="S142" s="8" t="s">
        <v>34</v>
      </c>
      <c r="T142" s="8"/>
    </row>
    <row r="143" spans="1:20" x14ac:dyDescent="0.25">
      <c r="A143" s="16"/>
      <c r="B143" s="3">
        <v>119</v>
      </c>
      <c r="C143" s="3" t="s">
        <v>12</v>
      </c>
      <c r="D143" s="4" t="s">
        <v>174</v>
      </c>
      <c r="E143" s="4">
        <v>4</v>
      </c>
      <c r="F143" s="3" t="s">
        <v>372</v>
      </c>
      <c r="G143" s="6" t="s">
        <v>143</v>
      </c>
      <c r="H143" s="14" t="s">
        <v>452</v>
      </c>
      <c r="I143" s="5">
        <v>346481.32</v>
      </c>
      <c r="J143" s="14" t="s">
        <v>453</v>
      </c>
      <c r="K143" s="4" t="s">
        <v>16</v>
      </c>
      <c r="L143" s="4" t="s">
        <v>22</v>
      </c>
      <c r="M143" s="4" t="s">
        <v>18</v>
      </c>
      <c r="N143" s="4" t="s">
        <v>17</v>
      </c>
      <c r="O143" s="4" t="s">
        <v>25</v>
      </c>
      <c r="P143" s="4" t="s">
        <v>289</v>
      </c>
      <c r="Q143" s="4"/>
      <c r="R143" s="11">
        <v>45078</v>
      </c>
      <c r="S143" s="4" t="s">
        <v>34</v>
      </c>
      <c r="T143" s="4"/>
    </row>
    <row r="144" spans="1:20" x14ac:dyDescent="0.25">
      <c r="A144" s="16"/>
      <c r="B144" s="7">
        <v>120</v>
      </c>
      <c r="C144" s="7" t="s">
        <v>12</v>
      </c>
      <c r="D144" s="8" t="s">
        <v>174</v>
      </c>
      <c r="E144" s="8">
        <v>3</v>
      </c>
      <c r="F144" s="7" t="s">
        <v>454</v>
      </c>
      <c r="G144" s="10" t="s">
        <v>143</v>
      </c>
      <c r="H144" s="13" t="s">
        <v>452</v>
      </c>
      <c r="I144" s="9">
        <v>620000</v>
      </c>
      <c r="J144" s="13" t="s">
        <v>453</v>
      </c>
      <c r="K144" s="8" t="s">
        <v>16</v>
      </c>
      <c r="L144" s="8" t="s">
        <v>22</v>
      </c>
      <c r="M144" s="8" t="s">
        <v>18</v>
      </c>
      <c r="N144" s="8" t="s">
        <v>17</v>
      </c>
      <c r="O144" s="8" t="s">
        <v>25</v>
      </c>
      <c r="P144" s="8" t="s">
        <v>289</v>
      </c>
      <c r="Q144" s="8"/>
      <c r="R144" s="12">
        <v>45078</v>
      </c>
      <c r="S144" s="8" t="s">
        <v>34</v>
      </c>
      <c r="T144" s="8"/>
    </row>
    <row r="145" spans="1:20" x14ac:dyDescent="0.25">
      <c r="A145" s="16"/>
      <c r="B145" s="3">
        <v>121</v>
      </c>
      <c r="C145" s="3" t="s">
        <v>12</v>
      </c>
      <c r="D145" s="4" t="s">
        <v>174</v>
      </c>
      <c r="E145" s="4">
        <v>4</v>
      </c>
      <c r="F145" s="3" t="s">
        <v>455</v>
      </c>
      <c r="G145" s="6" t="s">
        <v>143</v>
      </c>
      <c r="H145" s="14" t="s">
        <v>456</v>
      </c>
      <c r="I145" s="5">
        <v>700000</v>
      </c>
      <c r="J145" s="14" t="s">
        <v>186</v>
      </c>
      <c r="K145" s="4" t="s">
        <v>16</v>
      </c>
      <c r="L145" s="4" t="s">
        <v>22</v>
      </c>
      <c r="M145" s="4" t="s">
        <v>17</v>
      </c>
      <c r="N145" s="4" t="s">
        <v>18</v>
      </c>
      <c r="O145" s="4" t="s">
        <v>25</v>
      </c>
      <c r="P145" s="4" t="s">
        <v>197</v>
      </c>
      <c r="Q145" s="4"/>
      <c r="R145" s="11">
        <v>45016</v>
      </c>
      <c r="S145" s="4" t="s">
        <v>27</v>
      </c>
      <c r="T145" s="4"/>
    </row>
    <row r="146" spans="1:20" x14ac:dyDescent="0.25">
      <c r="A146" s="16"/>
      <c r="B146" s="7">
        <v>122</v>
      </c>
      <c r="C146" s="7" t="s">
        <v>12</v>
      </c>
      <c r="D146" s="8" t="s">
        <v>200</v>
      </c>
      <c r="E146" s="8">
        <v>3</v>
      </c>
      <c r="F146" s="7" t="s">
        <v>50</v>
      </c>
      <c r="G146" s="10" t="s">
        <v>201</v>
      </c>
      <c r="H146" s="13" t="s">
        <v>460</v>
      </c>
      <c r="I146" s="9">
        <v>90151.2</v>
      </c>
      <c r="J146" s="13" t="s">
        <v>203</v>
      </c>
      <c r="K146" s="8" t="s">
        <v>16</v>
      </c>
      <c r="L146" s="8" t="s">
        <v>166</v>
      </c>
      <c r="M146" s="8" t="s">
        <v>18</v>
      </c>
      <c r="N146" s="8" t="s">
        <v>17</v>
      </c>
      <c r="O146" s="8" t="s">
        <v>648</v>
      </c>
      <c r="P146" s="8" t="s">
        <v>204</v>
      </c>
      <c r="Q146" s="8" t="s">
        <v>763</v>
      </c>
      <c r="R146" s="12">
        <v>44956</v>
      </c>
      <c r="S146" s="8" t="s">
        <v>34</v>
      </c>
      <c r="T146" s="8"/>
    </row>
    <row r="147" spans="1:20" x14ac:dyDescent="0.25">
      <c r="A147" s="16"/>
      <c r="B147" s="3">
        <v>123</v>
      </c>
      <c r="C147" s="3" t="s">
        <v>12</v>
      </c>
      <c r="D147" s="4" t="s">
        <v>200</v>
      </c>
      <c r="E147" s="4">
        <v>3</v>
      </c>
      <c r="F147" s="3" t="s">
        <v>54</v>
      </c>
      <c r="G147" s="6" t="s">
        <v>201</v>
      </c>
      <c r="H147" s="14" t="s">
        <v>461</v>
      </c>
      <c r="I147" s="5">
        <v>1132854</v>
      </c>
      <c r="J147" s="14" t="s">
        <v>459</v>
      </c>
      <c r="K147" s="4" t="s">
        <v>16</v>
      </c>
      <c r="L147" s="4" t="s">
        <v>539</v>
      </c>
      <c r="M147" s="4" t="s">
        <v>17</v>
      </c>
      <c r="N147" s="4" t="s">
        <v>17</v>
      </c>
      <c r="O147" s="4" t="s">
        <v>648</v>
      </c>
      <c r="P147" s="68" t="s">
        <v>790</v>
      </c>
      <c r="Q147" s="4"/>
      <c r="R147" s="11">
        <v>44956</v>
      </c>
      <c r="S147" s="4" t="s">
        <v>27</v>
      </c>
      <c r="T147" s="4"/>
    </row>
    <row r="148" spans="1:20" x14ac:dyDescent="0.25">
      <c r="A148" s="16"/>
      <c r="B148" s="7">
        <v>124</v>
      </c>
      <c r="C148" s="7" t="s">
        <v>12</v>
      </c>
      <c r="D148" s="8" t="s">
        <v>200</v>
      </c>
      <c r="E148" s="8">
        <v>3</v>
      </c>
      <c r="F148" s="7" t="s">
        <v>35</v>
      </c>
      <c r="G148" s="10" t="s">
        <v>201</v>
      </c>
      <c r="H148" s="13" t="s">
        <v>462</v>
      </c>
      <c r="I148" s="9">
        <v>625</v>
      </c>
      <c r="J148" s="13" t="s">
        <v>202</v>
      </c>
      <c r="K148" s="8" t="s">
        <v>16</v>
      </c>
      <c r="L148" s="8" t="s">
        <v>166</v>
      </c>
      <c r="M148" s="8" t="s">
        <v>17</v>
      </c>
      <c r="N148" s="8" t="s">
        <v>18</v>
      </c>
      <c r="O148" s="8" t="s">
        <v>648</v>
      </c>
      <c r="P148" s="8" t="s">
        <v>556</v>
      </c>
      <c r="Q148" s="8"/>
      <c r="R148" s="12">
        <v>44956</v>
      </c>
      <c r="S148" s="8" t="s">
        <v>46</v>
      </c>
      <c r="T148" s="8" t="s">
        <v>669</v>
      </c>
    </row>
    <row r="149" spans="1:20" x14ac:dyDescent="0.25">
      <c r="A149" s="16"/>
      <c r="B149" s="3">
        <v>125</v>
      </c>
      <c r="C149" s="3" t="s">
        <v>12</v>
      </c>
      <c r="D149" s="4" t="s">
        <v>200</v>
      </c>
      <c r="E149" s="4">
        <v>3</v>
      </c>
      <c r="F149" s="3" t="s">
        <v>32</v>
      </c>
      <c r="G149" s="6" t="s">
        <v>201</v>
      </c>
      <c r="H149" s="14" t="s">
        <v>463</v>
      </c>
      <c r="I149" s="5">
        <v>75840</v>
      </c>
      <c r="J149" s="14" t="s">
        <v>464</v>
      </c>
      <c r="K149" s="4" t="s">
        <v>16</v>
      </c>
      <c r="L149" s="4" t="s">
        <v>539</v>
      </c>
      <c r="M149" s="4" t="s">
        <v>17</v>
      </c>
      <c r="N149" s="4" t="s">
        <v>18</v>
      </c>
      <c r="O149" s="4" t="s">
        <v>648</v>
      </c>
      <c r="P149" s="68" t="s">
        <v>791</v>
      </c>
      <c r="Q149" s="4"/>
      <c r="R149" s="11">
        <v>45035</v>
      </c>
      <c r="S149" s="4" t="s">
        <v>34</v>
      </c>
      <c r="T149" s="4"/>
    </row>
    <row r="150" spans="1:20" x14ac:dyDescent="0.25">
      <c r="A150" s="16"/>
      <c r="B150" s="7">
        <v>126</v>
      </c>
      <c r="C150" s="7" t="s">
        <v>12</v>
      </c>
      <c r="D150" s="8" t="s">
        <v>200</v>
      </c>
      <c r="E150" s="8">
        <v>3</v>
      </c>
      <c r="F150" s="7" t="s">
        <v>32</v>
      </c>
      <c r="G150" s="10" t="s">
        <v>201</v>
      </c>
      <c r="H150" s="13" t="s">
        <v>465</v>
      </c>
      <c r="I150" s="9">
        <v>98127.56</v>
      </c>
      <c r="J150" s="13" t="s">
        <v>464</v>
      </c>
      <c r="K150" s="8" t="s">
        <v>16</v>
      </c>
      <c r="L150" s="8" t="s">
        <v>539</v>
      </c>
      <c r="M150" s="8" t="s">
        <v>17</v>
      </c>
      <c r="N150" s="8" t="s">
        <v>18</v>
      </c>
      <c r="O150" s="8" t="s">
        <v>648</v>
      </c>
      <c r="P150" s="68" t="s">
        <v>791</v>
      </c>
      <c r="Q150" s="8"/>
      <c r="R150" s="12">
        <v>45035</v>
      </c>
      <c r="S150" s="8" t="s">
        <v>34</v>
      </c>
      <c r="T150" s="8"/>
    </row>
    <row r="151" spans="1:20" x14ac:dyDescent="0.25">
      <c r="A151" s="16"/>
      <c r="B151" s="3">
        <v>127</v>
      </c>
      <c r="C151" s="3" t="s">
        <v>12</v>
      </c>
      <c r="D151" s="4" t="s">
        <v>200</v>
      </c>
      <c r="E151" s="4">
        <v>3</v>
      </c>
      <c r="F151" s="3" t="s">
        <v>32</v>
      </c>
      <c r="G151" s="6" t="s">
        <v>201</v>
      </c>
      <c r="H151" s="14" t="s">
        <v>466</v>
      </c>
      <c r="I151" s="5">
        <v>68810</v>
      </c>
      <c r="J151" s="14" t="s">
        <v>467</v>
      </c>
      <c r="K151" s="4" t="s">
        <v>16</v>
      </c>
      <c r="L151" s="4" t="s">
        <v>539</v>
      </c>
      <c r="M151" s="4" t="s">
        <v>17</v>
      </c>
      <c r="N151" s="4" t="s">
        <v>18</v>
      </c>
      <c r="O151" s="4" t="s">
        <v>648</v>
      </c>
      <c r="P151" s="68" t="s">
        <v>791</v>
      </c>
      <c r="Q151" s="4"/>
      <c r="R151" s="11">
        <v>45035</v>
      </c>
      <c r="S151" s="4" t="s">
        <v>34</v>
      </c>
      <c r="T151" s="4"/>
    </row>
    <row r="152" spans="1:20" x14ac:dyDescent="0.25">
      <c r="A152" s="16"/>
      <c r="B152" s="7">
        <v>128</v>
      </c>
      <c r="C152" s="7" t="s">
        <v>12</v>
      </c>
      <c r="D152" s="8" t="s">
        <v>200</v>
      </c>
      <c r="E152" s="8">
        <v>3</v>
      </c>
      <c r="F152" s="7" t="s">
        <v>457</v>
      </c>
      <c r="G152" s="10" t="s">
        <v>201</v>
      </c>
      <c r="H152" s="13" t="s">
        <v>458</v>
      </c>
      <c r="I152" s="9">
        <v>249149.24</v>
      </c>
      <c r="J152" s="13" t="s">
        <v>459</v>
      </c>
      <c r="K152" s="8" t="s">
        <v>16</v>
      </c>
      <c r="L152" s="8" t="s">
        <v>539</v>
      </c>
      <c r="M152" s="8" t="s">
        <v>18</v>
      </c>
      <c r="N152" s="8" t="s">
        <v>17</v>
      </c>
      <c r="O152" s="8" t="s">
        <v>16</v>
      </c>
      <c r="P152" s="8" t="s">
        <v>235</v>
      </c>
      <c r="Q152" s="8" t="s">
        <v>16</v>
      </c>
      <c r="R152" s="12" t="s">
        <v>16</v>
      </c>
      <c r="S152" s="8" t="s">
        <v>34</v>
      </c>
      <c r="T152" s="8"/>
    </row>
    <row r="153" spans="1:20" x14ac:dyDescent="0.25">
      <c r="A153" s="16"/>
      <c r="B153" s="3">
        <v>129</v>
      </c>
      <c r="C153" s="3" t="s">
        <v>12</v>
      </c>
      <c r="D153" s="4" t="s">
        <v>236</v>
      </c>
      <c r="E153" s="4">
        <v>3</v>
      </c>
      <c r="F153" s="3" t="s">
        <v>251</v>
      </c>
      <c r="G153" s="6" t="s">
        <v>212</v>
      </c>
      <c r="H153" s="14" t="s">
        <v>247</v>
      </c>
      <c r="I153" s="5">
        <v>300000</v>
      </c>
      <c r="J153" s="14" t="s">
        <v>468</v>
      </c>
      <c r="K153" s="4" t="s">
        <v>16</v>
      </c>
      <c r="L153" s="4" t="s">
        <v>640</v>
      </c>
      <c r="M153" s="4" t="s">
        <v>17</v>
      </c>
      <c r="N153" s="4" t="s">
        <v>18</v>
      </c>
      <c r="O153" s="4" t="s">
        <v>16</v>
      </c>
      <c r="P153" s="4" t="s">
        <v>16</v>
      </c>
      <c r="Q153" s="4" t="s">
        <v>16</v>
      </c>
      <c r="R153" s="11" t="s">
        <v>16</v>
      </c>
      <c r="S153" s="4" t="s">
        <v>16</v>
      </c>
      <c r="T153" s="4"/>
    </row>
    <row r="154" spans="1:20" x14ac:dyDescent="0.25">
      <c r="A154" s="16"/>
      <c r="B154" s="7">
        <v>130</v>
      </c>
      <c r="C154" s="7" t="s">
        <v>12</v>
      </c>
      <c r="D154" s="8" t="s">
        <v>236</v>
      </c>
      <c r="E154" s="8">
        <v>3</v>
      </c>
      <c r="F154" s="7" t="s">
        <v>251</v>
      </c>
      <c r="G154" s="10" t="s">
        <v>212</v>
      </c>
      <c r="H154" s="13" t="s">
        <v>248</v>
      </c>
      <c r="I154" s="9">
        <v>120000</v>
      </c>
      <c r="J154" s="13" t="s">
        <v>471</v>
      </c>
      <c r="K154" s="8" t="s">
        <v>16</v>
      </c>
      <c r="L154" s="8" t="s">
        <v>640</v>
      </c>
      <c r="M154" s="8" t="s">
        <v>17</v>
      </c>
      <c r="N154" s="8" t="s">
        <v>18</v>
      </c>
      <c r="O154" s="8" t="s">
        <v>16</v>
      </c>
      <c r="P154" s="8" t="s">
        <v>16</v>
      </c>
      <c r="Q154" s="8" t="s">
        <v>16</v>
      </c>
      <c r="R154" s="12" t="s">
        <v>16</v>
      </c>
      <c r="S154" s="8" t="s">
        <v>46</v>
      </c>
      <c r="T154" s="8"/>
    </row>
    <row r="155" spans="1:20" x14ac:dyDescent="0.25">
      <c r="A155" s="16"/>
      <c r="B155" s="3">
        <v>131</v>
      </c>
      <c r="C155" s="3" t="s">
        <v>12</v>
      </c>
      <c r="D155" s="4" t="s">
        <v>249</v>
      </c>
      <c r="E155" s="4">
        <v>3</v>
      </c>
      <c r="F155" s="3" t="s">
        <v>251</v>
      </c>
      <c r="G155" s="6" t="s">
        <v>250</v>
      </c>
      <c r="H155" s="14" t="s">
        <v>474</v>
      </c>
      <c r="I155" s="57">
        <f>610146-10146</f>
        <v>600000</v>
      </c>
      <c r="J155" s="14" t="s">
        <v>475</v>
      </c>
      <c r="K155" s="4" t="s">
        <v>16</v>
      </c>
      <c r="L155" s="4" t="s">
        <v>129</v>
      </c>
      <c r="M155" s="4" t="s">
        <v>17</v>
      </c>
      <c r="N155" s="4" t="s">
        <v>18</v>
      </c>
      <c r="O155" s="4" t="s">
        <v>16</v>
      </c>
      <c r="P155" s="4" t="s">
        <v>16</v>
      </c>
      <c r="Q155" s="4" t="s">
        <v>16</v>
      </c>
      <c r="R155" s="11" t="s">
        <v>16</v>
      </c>
      <c r="S155" s="4" t="s">
        <v>16</v>
      </c>
      <c r="T155" s="4"/>
    </row>
    <row r="156" spans="1:20" x14ac:dyDescent="0.25">
      <c r="A156" s="16"/>
      <c r="B156" s="7">
        <v>132</v>
      </c>
      <c r="C156" s="7" t="s">
        <v>12</v>
      </c>
      <c r="D156" s="8" t="s">
        <v>249</v>
      </c>
      <c r="E156" s="8">
        <v>3</v>
      </c>
      <c r="F156" s="7" t="s">
        <v>251</v>
      </c>
      <c r="G156" s="10" t="s">
        <v>250</v>
      </c>
      <c r="H156" s="13" t="s">
        <v>476</v>
      </c>
      <c r="I156" s="9">
        <v>180784</v>
      </c>
      <c r="J156" s="13" t="s">
        <v>477</v>
      </c>
      <c r="K156" s="8" t="s">
        <v>16</v>
      </c>
      <c r="L156" s="8" t="s">
        <v>129</v>
      </c>
      <c r="M156" s="8" t="s">
        <v>17</v>
      </c>
      <c r="N156" s="8" t="s">
        <v>18</v>
      </c>
      <c r="O156" s="8" t="s">
        <v>16</v>
      </c>
      <c r="P156" s="8" t="s">
        <v>16</v>
      </c>
      <c r="Q156" s="8" t="s">
        <v>16</v>
      </c>
      <c r="R156" s="12" t="s">
        <v>16</v>
      </c>
      <c r="S156" s="8" t="s">
        <v>16</v>
      </c>
      <c r="T156" s="8"/>
    </row>
    <row r="157" spans="1:20" x14ac:dyDescent="0.25">
      <c r="A157" s="16"/>
      <c r="B157" s="3">
        <v>133</v>
      </c>
      <c r="C157" s="3" t="s">
        <v>12</v>
      </c>
      <c r="D157" s="4" t="s">
        <v>249</v>
      </c>
      <c r="E157" s="4">
        <v>3</v>
      </c>
      <c r="F157" s="3" t="s">
        <v>251</v>
      </c>
      <c r="G157" s="6" t="s">
        <v>250</v>
      </c>
      <c r="H157" s="14" t="s">
        <v>478</v>
      </c>
      <c r="I157" s="5">
        <v>75327</v>
      </c>
      <c r="J157" s="14" t="s">
        <v>479</v>
      </c>
      <c r="K157" s="4" t="s">
        <v>16</v>
      </c>
      <c r="L157" s="4" t="s">
        <v>129</v>
      </c>
      <c r="M157" s="4" t="s">
        <v>17</v>
      </c>
      <c r="N157" s="4" t="s">
        <v>18</v>
      </c>
      <c r="O157" s="4" t="s">
        <v>16</v>
      </c>
      <c r="P157" s="4" t="s">
        <v>16</v>
      </c>
      <c r="Q157" s="4" t="s">
        <v>16</v>
      </c>
      <c r="R157" s="11" t="s">
        <v>16</v>
      </c>
      <c r="S157" s="4" t="s">
        <v>16</v>
      </c>
      <c r="T157" s="4"/>
    </row>
    <row r="158" spans="1:20" x14ac:dyDescent="0.25">
      <c r="A158" s="16"/>
      <c r="B158" s="7">
        <v>134</v>
      </c>
      <c r="C158" s="7">
        <v>2549</v>
      </c>
      <c r="D158" s="8" t="s">
        <v>19</v>
      </c>
      <c r="E158" s="8">
        <v>3</v>
      </c>
      <c r="F158" s="7" t="s">
        <v>20</v>
      </c>
      <c r="G158" s="10" t="s">
        <v>23</v>
      </c>
      <c r="H158" s="13" t="s">
        <v>574</v>
      </c>
      <c r="I158" s="9">
        <v>5841300</v>
      </c>
      <c r="J158" s="13" t="s">
        <v>21</v>
      </c>
      <c r="K158" s="8" t="s">
        <v>16</v>
      </c>
      <c r="L158" s="8" t="s">
        <v>63</v>
      </c>
      <c r="M158" s="8" t="s">
        <v>17</v>
      </c>
      <c r="N158" s="8" t="s">
        <v>18</v>
      </c>
      <c r="O158" s="8" t="s">
        <v>73</v>
      </c>
      <c r="P158" s="8" t="s">
        <v>26</v>
      </c>
      <c r="Q158" s="8" t="s">
        <v>536</v>
      </c>
      <c r="R158" s="12">
        <v>44972</v>
      </c>
      <c r="S158" s="8" t="s">
        <v>27</v>
      </c>
      <c r="T158" s="8"/>
    </row>
    <row r="159" spans="1:20" x14ac:dyDescent="0.25">
      <c r="A159" s="16"/>
      <c r="B159" s="3">
        <v>135</v>
      </c>
      <c r="C159" s="3">
        <v>2549</v>
      </c>
      <c r="D159" s="4" t="s">
        <v>19</v>
      </c>
      <c r="E159" s="4">
        <v>3</v>
      </c>
      <c r="F159" s="3" t="s">
        <v>20</v>
      </c>
      <c r="G159" s="6" t="s">
        <v>23</v>
      </c>
      <c r="H159" s="14" t="s">
        <v>575</v>
      </c>
      <c r="I159" s="5">
        <v>975200</v>
      </c>
      <c r="J159" s="14" t="s">
        <v>480</v>
      </c>
      <c r="K159" s="4" t="s">
        <v>16</v>
      </c>
      <c r="L159" s="4" t="s">
        <v>63</v>
      </c>
      <c r="M159" s="4" t="s">
        <v>17</v>
      </c>
      <c r="N159" s="4" t="s">
        <v>18</v>
      </c>
      <c r="O159" s="4" t="s">
        <v>73</v>
      </c>
      <c r="P159" s="4" t="s">
        <v>28</v>
      </c>
      <c r="Q159" s="4" t="s">
        <v>537</v>
      </c>
      <c r="R159" s="11">
        <v>44957</v>
      </c>
      <c r="S159" s="4" t="s">
        <v>27</v>
      </c>
      <c r="T159" s="4"/>
    </row>
    <row r="160" spans="1:20" x14ac:dyDescent="0.25">
      <c r="A160" s="16"/>
      <c r="B160" s="7">
        <v>136</v>
      </c>
      <c r="C160" s="7">
        <v>2549</v>
      </c>
      <c r="D160" s="8" t="s">
        <v>19</v>
      </c>
      <c r="E160" s="8">
        <v>3</v>
      </c>
      <c r="F160" s="7" t="s">
        <v>29</v>
      </c>
      <c r="G160" s="10" t="s">
        <v>23</v>
      </c>
      <c r="H160" s="13" t="s">
        <v>576</v>
      </c>
      <c r="I160" s="9">
        <v>37000</v>
      </c>
      <c r="J160" s="13" t="s">
        <v>30</v>
      </c>
      <c r="K160" s="8" t="s">
        <v>16</v>
      </c>
      <c r="L160" s="8" t="s">
        <v>63</v>
      </c>
      <c r="M160" s="8" t="s">
        <v>17</v>
      </c>
      <c r="N160" s="8" t="s">
        <v>18</v>
      </c>
      <c r="O160" s="8" t="s">
        <v>73</v>
      </c>
      <c r="P160" s="8" t="s">
        <v>31</v>
      </c>
      <c r="Q160" s="8" t="s">
        <v>538</v>
      </c>
      <c r="R160" s="12">
        <v>45092</v>
      </c>
      <c r="S160" s="8" t="s">
        <v>34</v>
      </c>
      <c r="T160" s="8"/>
    </row>
    <row r="161" spans="1:20" x14ac:dyDescent="0.25">
      <c r="A161" s="16"/>
      <c r="B161" s="3">
        <v>137</v>
      </c>
      <c r="C161" s="3">
        <v>2549</v>
      </c>
      <c r="D161" s="4" t="s">
        <v>19</v>
      </c>
      <c r="E161" s="4">
        <v>3</v>
      </c>
      <c r="F161" s="3" t="s">
        <v>32</v>
      </c>
      <c r="G161" s="6" t="s">
        <v>23</v>
      </c>
      <c r="H161" s="14" t="s">
        <v>577</v>
      </c>
      <c r="I161" s="5">
        <v>13750</v>
      </c>
      <c r="J161" s="14" t="s">
        <v>33</v>
      </c>
      <c r="K161" s="4" t="s">
        <v>16</v>
      </c>
      <c r="L161" s="4" t="s">
        <v>641</v>
      </c>
      <c r="M161" s="4" t="s">
        <v>17</v>
      </c>
      <c r="N161" s="4" t="s">
        <v>18</v>
      </c>
      <c r="O161" s="4" t="s">
        <v>648</v>
      </c>
      <c r="P161" s="4" t="s">
        <v>578</v>
      </c>
      <c r="Q161" s="4"/>
      <c r="R161" s="11">
        <v>45167</v>
      </c>
      <c r="S161" s="4" t="s">
        <v>27</v>
      </c>
      <c r="T161" s="4" t="s">
        <v>673</v>
      </c>
    </row>
    <row r="162" spans="1:20" x14ac:dyDescent="0.25">
      <c r="A162" s="16"/>
      <c r="B162" s="7">
        <v>138.1</v>
      </c>
      <c r="C162" s="7">
        <v>2549</v>
      </c>
      <c r="D162" s="8" t="s">
        <v>19</v>
      </c>
      <c r="E162" s="8">
        <v>3</v>
      </c>
      <c r="F162" s="7" t="s">
        <v>35</v>
      </c>
      <c r="G162" s="10" t="s">
        <v>23</v>
      </c>
      <c r="H162" s="13" t="s">
        <v>36</v>
      </c>
      <c r="I162" s="9">
        <f>161200-64260</f>
        <v>96940</v>
      </c>
      <c r="J162" s="13" t="s">
        <v>37</v>
      </c>
      <c r="K162" s="8" t="s">
        <v>16</v>
      </c>
      <c r="L162" s="8" t="s">
        <v>641</v>
      </c>
      <c r="M162" s="8" t="s">
        <v>17</v>
      </c>
      <c r="N162" s="8" t="s">
        <v>18</v>
      </c>
      <c r="O162" s="68" t="s">
        <v>24</v>
      </c>
      <c r="P162" s="8" t="s">
        <v>39</v>
      </c>
      <c r="Q162" s="8" t="s">
        <v>579</v>
      </c>
      <c r="R162" s="12" t="s">
        <v>16</v>
      </c>
      <c r="S162" s="8" t="s">
        <v>27</v>
      </c>
      <c r="T162" s="8"/>
    </row>
    <row r="163" spans="1:20" x14ac:dyDescent="0.25">
      <c r="A163" s="16"/>
      <c r="B163" s="3">
        <v>138.19999999999999</v>
      </c>
      <c r="C163" s="3">
        <v>2549</v>
      </c>
      <c r="D163" s="4" t="s">
        <v>19</v>
      </c>
      <c r="E163" s="4">
        <v>3</v>
      </c>
      <c r="F163" s="3" t="s">
        <v>35</v>
      </c>
      <c r="G163" s="6" t="s">
        <v>23</v>
      </c>
      <c r="H163" s="14" t="s">
        <v>38</v>
      </c>
      <c r="I163" s="5">
        <f>161200+64260</f>
        <v>225460</v>
      </c>
      <c r="J163" s="14" t="s">
        <v>37</v>
      </c>
      <c r="K163" s="4" t="s">
        <v>16</v>
      </c>
      <c r="L163" s="4" t="s">
        <v>641</v>
      </c>
      <c r="M163" s="4" t="s">
        <v>17</v>
      </c>
      <c r="N163" s="4" t="s">
        <v>18</v>
      </c>
      <c r="O163" s="4" t="s">
        <v>25</v>
      </c>
      <c r="P163" s="4" t="s">
        <v>580</v>
      </c>
      <c r="Q163" s="4"/>
      <c r="R163" s="11">
        <v>45135</v>
      </c>
      <c r="S163" s="4" t="s">
        <v>27</v>
      </c>
      <c r="T163" s="4"/>
    </row>
    <row r="164" spans="1:20" x14ac:dyDescent="0.25">
      <c r="A164" s="16"/>
      <c r="B164" s="7">
        <v>139.1</v>
      </c>
      <c r="C164" s="7">
        <v>2549</v>
      </c>
      <c r="D164" s="8" t="s">
        <v>19</v>
      </c>
      <c r="E164" s="8">
        <v>3</v>
      </c>
      <c r="F164" s="7" t="s">
        <v>35</v>
      </c>
      <c r="G164" s="10" t="s">
        <v>23</v>
      </c>
      <c r="H164" s="13" t="s">
        <v>581</v>
      </c>
      <c r="I164" s="9">
        <f>54250-15500</f>
        <v>38750</v>
      </c>
      <c r="J164" s="13" t="s">
        <v>40</v>
      </c>
      <c r="K164" s="8" t="s">
        <v>16</v>
      </c>
      <c r="L164" s="8" t="s">
        <v>641</v>
      </c>
      <c r="M164" s="8" t="s">
        <v>17</v>
      </c>
      <c r="N164" s="8" t="s">
        <v>18</v>
      </c>
      <c r="O164" s="68" t="s">
        <v>24</v>
      </c>
      <c r="P164" s="8" t="s">
        <v>41</v>
      </c>
      <c r="Q164" s="8" t="s">
        <v>582</v>
      </c>
      <c r="R164" s="12" t="s">
        <v>16</v>
      </c>
      <c r="S164" s="8" t="s">
        <v>27</v>
      </c>
      <c r="T164" s="8"/>
    </row>
    <row r="165" spans="1:20" x14ac:dyDescent="0.25">
      <c r="A165" s="16"/>
      <c r="B165" s="3">
        <v>139.19999999999999</v>
      </c>
      <c r="C165" s="3">
        <v>2549</v>
      </c>
      <c r="D165" s="4" t="s">
        <v>19</v>
      </c>
      <c r="E165" s="4">
        <v>3</v>
      </c>
      <c r="F165" s="3" t="s">
        <v>35</v>
      </c>
      <c r="G165" s="6" t="s">
        <v>23</v>
      </c>
      <c r="H165" s="14" t="s">
        <v>583</v>
      </c>
      <c r="I165" s="5">
        <f>38750+15500</f>
        <v>54250</v>
      </c>
      <c r="J165" s="14" t="s">
        <v>40</v>
      </c>
      <c r="K165" s="4" t="s">
        <v>16</v>
      </c>
      <c r="L165" s="4" t="s">
        <v>641</v>
      </c>
      <c r="M165" s="4" t="s">
        <v>17</v>
      </c>
      <c r="N165" s="4" t="s">
        <v>18</v>
      </c>
      <c r="O165" s="4" t="s">
        <v>25</v>
      </c>
      <c r="P165" s="4" t="s">
        <v>584</v>
      </c>
      <c r="Q165" s="4"/>
      <c r="R165" s="11">
        <v>45139</v>
      </c>
      <c r="S165" s="4" t="s">
        <v>27</v>
      </c>
      <c r="T165" s="4"/>
    </row>
    <row r="166" spans="1:20" x14ac:dyDescent="0.25">
      <c r="A166" s="16"/>
      <c r="B166" s="7">
        <v>140</v>
      </c>
      <c r="C166" s="7">
        <v>2549</v>
      </c>
      <c r="D166" s="8" t="s">
        <v>19</v>
      </c>
      <c r="E166" s="8">
        <v>3</v>
      </c>
      <c r="F166" s="7" t="s">
        <v>32</v>
      </c>
      <c r="G166" s="10" t="s">
        <v>23</v>
      </c>
      <c r="H166" s="13" t="s">
        <v>585</v>
      </c>
      <c r="I166" s="9">
        <v>14000</v>
      </c>
      <c r="J166" s="13" t="s">
        <v>42</v>
      </c>
      <c r="K166" s="8" t="s">
        <v>16</v>
      </c>
      <c r="L166" s="8" t="s">
        <v>641</v>
      </c>
      <c r="M166" s="8" t="s">
        <v>17</v>
      </c>
      <c r="N166" s="8" t="s">
        <v>18</v>
      </c>
      <c r="O166" s="8" t="s">
        <v>648</v>
      </c>
      <c r="P166" s="8" t="s">
        <v>586</v>
      </c>
      <c r="Q166" s="8"/>
      <c r="R166" s="12">
        <v>45069</v>
      </c>
      <c r="S166" s="8" t="s">
        <v>34</v>
      </c>
      <c r="T166" s="8" t="s">
        <v>746</v>
      </c>
    </row>
    <row r="167" spans="1:20" x14ac:dyDescent="0.25">
      <c r="A167" s="16"/>
      <c r="B167" s="3">
        <v>141.1</v>
      </c>
      <c r="C167" s="3">
        <v>2549</v>
      </c>
      <c r="D167" s="4" t="s">
        <v>19</v>
      </c>
      <c r="E167" s="4">
        <v>3</v>
      </c>
      <c r="F167" s="3" t="s">
        <v>29</v>
      </c>
      <c r="G167" s="6" t="s">
        <v>23</v>
      </c>
      <c r="H167" s="14" t="s">
        <v>587</v>
      </c>
      <c r="I167" s="5">
        <v>33432</v>
      </c>
      <c r="J167" s="14" t="s">
        <v>43</v>
      </c>
      <c r="K167" s="4" t="s">
        <v>16</v>
      </c>
      <c r="L167" s="4" t="s">
        <v>641</v>
      </c>
      <c r="M167" s="4" t="s">
        <v>17</v>
      </c>
      <c r="N167" s="4" t="s">
        <v>18</v>
      </c>
      <c r="O167" s="4" t="s">
        <v>73</v>
      </c>
      <c r="P167" s="4" t="s">
        <v>44</v>
      </c>
      <c r="Q167" s="4" t="s">
        <v>620</v>
      </c>
      <c r="R167" s="11" t="s">
        <v>16</v>
      </c>
      <c r="S167" s="4" t="s">
        <v>34</v>
      </c>
      <c r="T167" s="4"/>
    </row>
    <row r="168" spans="1:20" x14ac:dyDescent="0.25">
      <c r="A168" s="16"/>
      <c r="B168" s="7">
        <v>141.19999999999999</v>
      </c>
      <c r="C168" s="7">
        <v>2549</v>
      </c>
      <c r="D168" s="8" t="s">
        <v>19</v>
      </c>
      <c r="E168" s="8">
        <v>3</v>
      </c>
      <c r="F168" s="7" t="s">
        <v>29</v>
      </c>
      <c r="G168" s="10" t="s">
        <v>23</v>
      </c>
      <c r="H168" s="13" t="s">
        <v>588</v>
      </c>
      <c r="I168" s="9">
        <f>120315-60000</f>
        <v>60315</v>
      </c>
      <c r="J168" s="13" t="s">
        <v>43</v>
      </c>
      <c r="K168" s="8" t="s">
        <v>16</v>
      </c>
      <c r="L168" s="8" t="s">
        <v>641</v>
      </c>
      <c r="M168" s="8" t="s">
        <v>17</v>
      </c>
      <c r="N168" s="8" t="s">
        <v>18</v>
      </c>
      <c r="O168" s="8" t="s">
        <v>25</v>
      </c>
      <c r="P168" s="8" t="s">
        <v>589</v>
      </c>
      <c r="Q168" s="8"/>
      <c r="R168" s="12">
        <v>45156</v>
      </c>
      <c r="S168" s="8" t="s">
        <v>34</v>
      </c>
      <c r="T168" s="8"/>
    </row>
    <row r="169" spans="1:20" x14ac:dyDescent="0.25">
      <c r="A169" s="16"/>
      <c r="B169" s="3">
        <v>142</v>
      </c>
      <c r="C169" s="3">
        <v>2549</v>
      </c>
      <c r="D169" s="4" t="s">
        <v>19</v>
      </c>
      <c r="E169" s="4">
        <v>3</v>
      </c>
      <c r="F169" s="3" t="s">
        <v>32</v>
      </c>
      <c r="G169" s="6" t="s">
        <v>23</v>
      </c>
      <c r="H169" s="14" t="s">
        <v>590</v>
      </c>
      <c r="I169" s="5">
        <v>1790</v>
      </c>
      <c r="J169" s="14" t="s">
        <v>45</v>
      </c>
      <c r="K169" s="4" t="s">
        <v>16</v>
      </c>
      <c r="L169" s="4" t="s">
        <v>641</v>
      </c>
      <c r="M169" s="4" t="s">
        <v>17</v>
      </c>
      <c r="N169" s="4" t="s">
        <v>18</v>
      </c>
      <c r="O169" s="4" t="s">
        <v>648</v>
      </c>
      <c r="P169" s="4" t="s">
        <v>591</v>
      </c>
      <c r="Q169" s="4"/>
      <c r="R169" s="11">
        <v>45042</v>
      </c>
      <c r="S169" s="4" t="s">
        <v>34</v>
      </c>
      <c r="T169" s="4" t="s">
        <v>673</v>
      </c>
    </row>
    <row r="170" spans="1:20" x14ac:dyDescent="0.25">
      <c r="A170" s="16"/>
      <c r="B170" s="7">
        <v>143.1</v>
      </c>
      <c r="C170" s="7">
        <v>2549</v>
      </c>
      <c r="D170" s="8" t="s">
        <v>19</v>
      </c>
      <c r="E170" s="8">
        <v>3</v>
      </c>
      <c r="F170" s="7" t="s">
        <v>32</v>
      </c>
      <c r="G170" s="10" t="s">
        <v>23</v>
      </c>
      <c r="H170" s="13" t="s">
        <v>592</v>
      </c>
      <c r="I170" s="9">
        <v>650</v>
      </c>
      <c r="J170" s="13" t="s">
        <v>481</v>
      </c>
      <c r="K170" s="8" t="s">
        <v>16</v>
      </c>
      <c r="L170" s="8" t="s">
        <v>641</v>
      </c>
      <c r="M170" s="8" t="s">
        <v>17</v>
      </c>
      <c r="N170" s="8" t="s">
        <v>18</v>
      </c>
      <c r="O170" s="8" t="s">
        <v>648</v>
      </c>
      <c r="P170" s="8" t="s">
        <v>593</v>
      </c>
      <c r="Q170" s="8"/>
      <c r="R170" s="12">
        <v>45117</v>
      </c>
      <c r="S170" s="8" t="s">
        <v>34</v>
      </c>
      <c r="T170" s="8" t="s">
        <v>673</v>
      </c>
    </row>
    <row r="171" spans="1:20" x14ac:dyDescent="0.25">
      <c r="A171" s="16"/>
      <c r="B171" s="3">
        <v>143.19999999999999</v>
      </c>
      <c r="C171" s="3">
        <v>2549</v>
      </c>
      <c r="D171" s="4" t="s">
        <v>19</v>
      </c>
      <c r="E171" s="4">
        <v>3</v>
      </c>
      <c r="F171" s="3" t="s">
        <v>32</v>
      </c>
      <c r="G171" s="6" t="s">
        <v>23</v>
      </c>
      <c r="H171" s="14" t="s">
        <v>594</v>
      </c>
      <c r="I171" s="5">
        <v>870</v>
      </c>
      <c r="J171" s="14" t="s">
        <v>481</v>
      </c>
      <c r="K171" s="4" t="s">
        <v>16</v>
      </c>
      <c r="L171" s="4" t="s">
        <v>641</v>
      </c>
      <c r="M171" s="4" t="s">
        <v>17</v>
      </c>
      <c r="N171" s="4" t="s">
        <v>18</v>
      </c>
      <c r="O171" s="4" t="s">
        <v>648</v>
      </c>
      <c r="P171" s="4" t="s">
        <v>595</v>
      </c>
      <c r="Q171" s="4"/>
      <c r="R171" s="11">
        <v>45137</v>
      </c>
      <c r="S171" s="4" t="s">
        <v>34</v>
      </c>
      <c r="T171" s="4" t="s">
        <v>673</v>
      </c>
    </row>
    <row r="172" spans="1:20" x14ac:dyDescent="0.25">
      <c r="A172" s="16"/>
      <c r="B172" s="7">
        <v>144</v>
      </c>
      <c r="C172" s="7">
        <v>2549</v>
      </c>
      <c r="D172" s="8" t="s">
        <v>19</v>
      </c>
      <c r="E172" s="8">
        <v>3</v>
      </c>
      <c r="F172" s="7" t="s">
        <v>32</v>
      </c>
      <c r="G172" s="10" t="s">
        <v>23</v>
      </c>
      <c r="H172" s="13" t="s">
        <v>596</v>
      </c>
      <c r="I172" s="9">
        <v>285</v>
      </c>
      <c r="J172" s="13" t="s">
        <v>47</v>
      </c>
      <c r="K172" s="8" t="s">
        <v>16</v>
      </c>
      <c r="L172" s="8" t="s">
        <v>641</v>
      </c>
      <c r="M172" s="8" t="s">
        <v>17</v>
      </c>
      <c r="N172" s="8" t="s">
        <v>18</v>
      </c>
      <c r="O172" s="8" t="s">
        <v>648</v>
      </c>
      <c r="P172" s="8" t="s">
        <v>597</v>
      </c>
      <c r="Q172" s="8"/>
      <c r="R172" s="12">
        <v>45098</v>
      </c>
      <c r="S172" s="8" t="s">
        <v>34</v>
      </c>
      <c r="T172" s="8" t="s">
        <v>670</v>
      </c>
    </row>
    <row r="173" spans="1:20" x14ac:dyDescent="0.25">
      <c r="A173" s="16"/>
      <c r="B173" s="3">
        <v>145</v>
      </c>
      <c r="C173" s="3">
        <v>2549</v>
      </c>
      <c r="D173" s="4" t="s">
        <v>19</v>
      </c>
      <c r="E173" s="4">
        <v>3</v>
      </c>
      <c r="F173" s="3" t="s">
        <v>32</v>
      </c>
      <c r="G173" s="6" t="s">
        <v>23</v>
      </c>
      <c r="H173" s="14" t="s">
        <v>598</v>
      </c>
      <c r="I173" s="5">
        <v>9500</v>
      </c>
      <c r="J173" s="14" t="s">
        <v>48</v>
      </c>
      <c r="K173" s="4" t="s">
        <v>16</v>
      </c>
      <c r="L173" s="4" t="s">
        <v>641</v>
      </c>
      <c r="M173" s="4" t="s">
        <v>17</v>
      </c>
      <c r="N173" s="4" t="s">
        <v>18</v>
      </c>
      <c r="O173" s="68" t="s">
        <v>24</v>
      </c>
      <c r="P173" s="4" t="s">
        <v>49</v>
      </c>
      <c r="Q173" s="4"/>
      <c r="R173" s="11">
        <v>45290</v>
      </c>
      <c r="S173" s="4" t="s">
        <v>34</v>
      </c>
      <c r="T173" s="4" t="s">
        <v>747</v>
      </c>
    </row>
    <row r="174" spans="1:20" x14ac:dyDescent="0.25">
      <c r="A174" s="16"/>
      <c r="B174" s="7">
        <v>146</v>
      </c>
      <c r="C174" s="7">
        <v>2549</v>
      </c>
      <c r="D174" s="8" t="s">
        <v>19</v>
      </c>
      <c r="E174" s="8">
        <v>3</v>
      </c>
      <c r="F174" s="7" t="s">
        <v>50</v>
      </c>
      <c r="G174" s="10" t="s">
        <v>23</v>
      </c>
      <c r="H174" s="13" t="s">
        <v>599</v>
      </c>
      <c r="I174" s="9">
        <v>5000</v>
      </c>
      <c r="J174" s="13" t="s">
        <v>51</v>
      </c>
      <c r="K174" s="8" t="s">
        <v>16</v>
      </c>
      <c r="L174" s="8" t="s">
        <v>641</v>
      </c>
      <c r="M174" s="8" t="s">
        <v>17</v>
      </c>
      <c r="N174" s="8" t="s">
        <v>18</v>
      </c>
      <c r="O174" s="8" t="s">
        <v>648</v>
      </c>
      <c r="P174" s="8" t="s">
        <v>600</v>
      </c>
      <c r="Q174" s="8"/>
      <c r="R174" s="12">
        <v>45095</v>
      </c>
      <c r="S174" s="8" t="s">
        <v>27</v>
      </c>
      <c r="T174" s="8" t="s">
        <v>671</v>
      </c>
    </row>
    <row r="175" spans="1:20" x14ac:dyDescent="0.25">
      <c r="A175" s="16"/>
      <c r="B175" s="3">
        <v>147</v>
      </c>
      <c r="C175" s="3">
        <v>2549</v>
      </c>
      <c r="D175" s="4" t="s">
        <v>19</v>
      </c>
      <c r="E175" s="4">
        <v>3</v>
      </c>
      <c r="F175" s="3" t="s">
        <v>52</v>
      </c>
      <c r="G175" s="6" t="s">
        <v>23</v>
      </c>
      <c r="H175" s="14" t="s">
        <v>601</v>
      </c>
      <c r="I175" s="5">
        <v>4300</v>
      </c>
      <c r="J175" s="14" t="s">
        <v>53</v>
      </c>
      <c r="K175" s="4" t="s">
        <v>16</v>
      </c>
      <c r="L175" s="4" t="s">
        <v>63</v>
      </c>
      <c r="M175" s="4" t="s">
        <v>17</v>
      </c>
      <c r="N175" s="4" t="s">
        <v>18</v>
      </c>
      <c r="O175" s="4" t="s">
        <v>648</v>
      </c>
      <c r="P175" s="4" t="s">
        <v>602</v>
      </c>
      <c r="Q175" s="4"/>
      <c r="R175" s="11">
        <v>44965</v>
      </c>
      <c r="S175" s="4" t="s">
        <v>46</v>
      </c>
      <c r="T175" s="4" t="s">
        <v>672</v>
      </c>
    </row>
    <row r="176" spans="1:20" x14ac:dyDescent="0.25">
      <c r="A176" s="16"/>
      <c r="B176" s="7">
        <v>148</v>
      </c>
      <c r="C176" s="7">
        <v>2549</v>
      </c>
      <c r="D176" s="8" t="s">
        <v>19</v>
      </c>
      <c r="E176" s="8">
        <v>3</v>
      </c>
      <c r="F176" s="7" t="s">
        <v>32</v>
      </c>
      <c r="G176" s="10" t="s">
        <v>23</v>
      </c>
      <c r="H176" s="13" t="s">
        <v>603</v>
      </c>
      <c r="I176" s="9">
        <v>300</v>
      </c>
      <c r="J176" s="13" t="s">
        <v>604</v>
      </c>
      <c r="K176" s="8" t="s">
        <v>16</v>
      </c>
      <c r="L176" s="8" t="s">
        <v>641</v>
      </c>
      <c r="M176" s="8" t="s">
        <v>17</v>
      </c>
      <c r="N176" s="8" t="s">
        <v>18</v>
      </c>
      <c r="O176" s="8" t="s">
        <v>648</v>
      </c>
      <c r="P176" s="8" t="s">
        <v>602</v>
      </c>
      <c r="Q176" s="8"/>
      <c r="R176" s="12">
        <v>45231</v>
      </c>
      <c r="S176" s="8" t="s">
        <v>46</v>
      </c>
      <c r="T176" s="8" t="s">
        <v>673</v>
      </c>
    </row>
    <row r="177" spans="1:20" x14ac:dyDescent="0.25">
      <c r="A177" s="16"/>
      <c r="B177" s="3">
        <v>149</v>
      </c>
      <c r="C177" s="3">
        <v>2549</v>
      </c>
      <c r="D177" s="4" t="s">
        <v>19</v>
      </c>
      <c r="E177" s="4">
        <v>3</v>
      </c>
      <c r="F177" s="3" t="s">
        <v>54</v>
      </c>
      <c r="G177" s="6" t="s">
        <v>23</v>
      </c>
      <c r="H177" s="14" t="s">
        <v>605</v>
      </c>
      <c r="I177" s="5">
        <v>21518</v>
      </c>
      <c r="J177" s="14" t="s">
        <v>55</v>
      </c>
      <c r="K177" s="4" t="s">
        <v>16</v>
      </c>
      <c r="L177" s="4" t="s">
        <v>63</v>
      </c>
      <c r="M177" s="4" t="s">
        <v>17</v>
      </c>
      <c r="N177" s="4" t="s">
        <v>18</v>
      </c>
      <c r="O177" s="4" t="s">
        <v>25</v>
      </c>
      <c r="P177" s="4" t="s">
        <v>56</v>
      </c>
      <c r="Q177" s="4"/>
      <c r="R177" s="11">
        <v>45291</v>
      </c>
      <c r="S177" s="4" t="s">
        <v>46</v>
      </c>
      <c r="T177" s="4"/>
    </row>
    <row r="178" spans="1:20" x14ac:dyDescent="0.25">
      <c r="A178" s="16"/>
      <c r="B178" s="7">
        <v>150</v>
      </c>
      <c r="C178" s="7">
        <v>2549</v>
      </c>
      <c r="D178" s="8" t="s">
        <v>19</v>
      </c>
      <c r="E178" s="8">
        <v>4</v>
      </c>
      <c r="F178" s="7" t="s">
        <v>57</v>
      </c>
      <c r="G178" s="10" t="s">
        <v>23</v>
      </c>
      <c r="H178" s="13" t="s">
        <v>58</v>
      </c>
      <c r="I178" s="9">
        <v>36000</v>
      </c>
      <c r="J178" s="13" t="s">
        <v>59</v>
      </c>
      <c r="K178" s="8" t="s">
        <v>16</v>
      </c>
      <c r="L178" s="8" t="s">
        <v>63</v>
      </c>
      <c r="M178" s="8" t="s">
        <v>17</v>
      </c>
      <c r="N178" s="8" t="s">
        <v>18</v>
      </c>
      <c r="O178" s="8" t="s">
        <v>16</v>
      </c>
      <c r="P178" s="8" t="s">
        <v>16</v>
      </c>
      <c r="Q178" s="8"/>
      <c r="R178" s="12" t="s">
        <v>16</v>
      </c>
      <c r="S178" s="8" t="s">
        <v>46</v>
      </c>
      <c r="T178" s="8"/>
    </row>
    <row r="179" spans="1:20" x14ac:dyDescent="0.25">
      <c r="A179" s="16"/>
      <c r="B179" s="3">
        <v>151</v>
      </c>
      <c r="C179" s="3">
        <v>2549</v>
      </c>
      <c r="D179" s="4" t="s">
        <v>19</v>
      </c>
      <c r="E179" s="4">
        <v>3</v>
      </c>
      <c r="F179" s="3" t="s">
        <v>240</v>
      </c>
      <c r="G179" s="6" t="s">
        <v>23</v>
      </c>
      <c r="H179" s="14" t="s">
        <v>482</v>
      </c>
      <c r="I179" s="5">
        <v>900000</v>
      </c>
      <c r="J179" s="14" t="s">
        <v>216</v>
      </c>
      <c r="K179" s="4" t="s">
        <v>16</v>
      </c>
      <c r="L179" s="4" t="s">
        <v>641</v>
      </c>
      <c r="M179" s="4" t="s">
        <v>17</v>
      </c>
      <c r="N179" s="4" t="s">
        <v>18</v>
      </c>
      <c r="O179" s="4" t="s">
        <v>16</v>
      </c>
      <c r="P179" s="4" t="s">
        <v>217</v>
      </c>
      <c r="Q179" s="4" t="s">
        <v>16</v>
      </c>
      <c r="R179" s="11">
        <v>46023</v>
      </c>
      <c r="S179" s="4" t="s">
        <v>34</v>
      </c>
      <c r="T179" s="4"/>
    </row>
    <row r="180" spans="1:20" x14ac:dyDescent="0.25">
      <c r="A180" s="16"/>
      <c r="B180" s="7">
        <v>152</v>
      </c>
      <c r="C180" s="7">
        <v>2549</v>
      </c>
      <c r="D180" s="8" t="s">
        <v>19</v>
      </c>
      <c r="E180" s="8">
        <v>3</v>
      </c>
      <c r="F180" s="7" t="s">
        <v>35</v>
      </c>
      <c r="G180" s="10" t="s">
        <v>23</v>
      </c>
      <c r="H180" s="13" t="s">
        <v>483</v>
      </c>
      <c r="I180" s="9">
        <v>50000</v>
      </c>
      <c r="J180" s="13" t="s">
        <v>484</v>
      </c>
      <c r="K180" s="8" t="s">
        <v>16</v>
      </c>
      <c r="L180" s="8" t="s">
        <v>641</v>
      </c>
      <c r="M180" s="8" t="s">
        <v>17</v>
      </c>
      <c r="N180" s="8" t="s">
        <v>18</v>
      </c>
      <c r="O180" s="8" t="s">
        <v>16</v>
      </c>
      <c r="P180" s="8" t="s">
        <v>218</v>
      </c>
      <c r="Q180" s="8" t="s">
        <v>16</v>
      </c>
      <c r="R180" s="12">
        <v>46288</v>
      </c>
      <c r="S180" s="8" t="s">
        <v>34</v>
      </c>
      <c r="T180" s="8"/>
    </row>
    <row r="181" spans="1:20" x14ac:dyDescent="0.25">
      <c r="A181" s="16"/>
      <c r="B181" s="3">
        <v>153</v>
      </c>
      <c r="C181" s="3" t="s">
        <v>12</v>
      </c>
      <c r="D181" s="4" t="s">
        <v>61</v>
      </c>
      <c r="E181" s="4">
        <v>3</v>
      </c>
      <c r="F181" s="3" t="s">
        <v>50</v>
      </c>
      <c r="G181" s="6" t="s">
        <v>64</v>
      </c>
      <c r="H181" s="14" t="s">
        <v>645</v>
      </c>
      <c r="I181" s="5">
        <v>8499</v>
      </c>
      <c r="J181" s="14" t="s">
        <v>646</v>
      </c>
      <c r="K181" s="4" t="s">
        <v>90</v>
      </c>
      <c r="L181" s="4" t="s">
        <v>647</v>
      </c>
      <c r="M181" s="4" t="s">
        <v>18</v>
      </c>
      <c r="N181" s="4" t="s">
        <v>17</v>
      </c>
      <c r="O181" s="4" t="s">
        <v>648</v>
      </c>
      <c r="P181" s="4" t="s">
        <v>649</v>
      </c>
      <c r="Q181" s="4"/>
      <c r="R181" s="11">
        <v>44936</v>
      </c>
      <c r="S181" s="4" t="s">
        <v>46</v>
      </c>
      <c r="T181" s="4" t="s">
        <v>675</v>
      </c>
    </row>
    <row r="182" spans="1:20" x14ac:dyDescent="0.25">
      <c r="A182" s="16"/>
      <c r="B182" s="7">
        <v>154</v>
      </c>
      <c r="C182" s="7" t="s">
        <v>12</v>
      </c>
      <c r="D182" s="8" t="s">
        <v>61</v>
      </c>
      <c r="E182" s="8">
        <v>3</v>
      </c>
      <c r="F182" s="7" t="s">
        <v>650</v>
      </c>
      <c r="G182" s="10" t="s">
        <v>64</v>
      </c>
      <c r="H182" s="13" t="s">
        <v>651</v>
      </c>
      <c r="I182" s="9">
        <v>27878.400000000001</v>
      </c>
      <c r="J182" s="13" t="s">
        <v>652</v>
      </c>
      <c r="K182" s="8" t="s">
        <v>653</v>
      </c>
      <c r="L182" s="8" t="s">
        <v>63</v>
      </c>
      <c r="M182" s="8" t="s">
        <v>17</v>
      </c>
      <c r="N182" s="8" t="s">
        <v>18</v>
      </c>
      <c r="O182" s="8" t="s">
        <v>648</v>
      </c>
      <c r="P182" s="8" t="s">
        <v>654</v>
      </c>
      <c r="Q182" s="8"/>
      <c r="R182" s="12">
        <v>44927</v>
      </c>
      <c r="S182" s="8" t="s">
        <v>46</v>
      </c>
      <c r="T182" s="8" t="s">
        <v>748</v>
      </c>
    </row>
    <row r="183" spans="1:20" x14ac:dyDescent="0.25">
      <c r="A183" s="16"/>
      <c r="B183" s="3">
        <v>156</v>
      </c>
      <c r="C183" s="3" t="s">
        <v>12</v>
      </c>
      <c r="D183" s="4" t="s">
        <v>61</v>
      </c>
      <c r="E183" s="4"/>
      <c r="F183" s="3"/>
      <c r="G183" s="6" t="s">
        <v>64</v>
      </c>
      <c r="H183" s="14" t="s">
        <v>655</v>
      </c>
      <c r="I183" s="5">
        <v>53000</v>
      </c>
      <c r="J183" s="14" t="s">
        <v>656</v>
      </c>
      <c r="K183" s="4" t="s">
        <v>311</v>
      </c>
      <c r="L183" s="4" t="s">
        <v>641</v>
      </c>
      <c r="M183" s="4" t="s">
        <v>18</v>
      </c>
      <c r="N183" s="4" t="s">
        <v>17</v>
      </c>
      <c r="O183" s="4" t="s">
        <v>25</v>
      </c>
      <c r="P183" s="4" t="s">
        <v>657</v>
      </c>
      <c r="Q183" s="4"/>
      <c r="R183" s="11">
        <v>45000</v>
      </c>
      <c r="S183" s="4" t="s">
        <v>46</v>
      </c>
      <c r="T183" s="4"/>
    </row>
    <row r="184" spans="1:20" x14ac:dyDescent="0.25">
      <c r="A184" s="16"/>
      <c r="B184" s="7">
        <v>157</v>
      </c>
      <c r="C184" s="7" t="s">
        <v>12</v>
      </c>
      <c r="D184" s="8" t="s">
        <v>61</v>
      </c>
      <c r="E184" s="8">
        <v>3</v>
      </c>
      <c r="F184" s="7" t="s">
        <v>658</v>
      </c>
      <c r="G184" s="10" t="s">
        <v>64</v>
      </c>
      <c r="H184" s="13" t="s">
        <v>659</v>
      </c>
      <c r="I184" s="9">
        <v>9344.01</v>
      </c>
      <c r="J184" s="13" t="s">
        <v>660</v>
      </c>
      <c r="K184" s="8" t="s">
        <v>311</v>
      </c>
      <c r="L184" s="8" t="s">
        <v>661</v>
      </c>
      <c r="M184" s="8" t="s">
        <v>18</v>
      </c>
      <c r="N184" s="8" t="s">
        <v>17</v>
      </c>
      <c r="O184" s="8" t="s">
        <v>648</v>
      </c>
      <c r="P184" s="8" t="s">
        <v>662</v>
      </c>
      <c r="Q184" s="8"/>
      <c r="R184" s="12">
        <v>45143</v>
      </c>
      <c r="S184" s="8" t="s">
        <v>34</v>
      </c>
      <c r="T184" s="8" t="s">
        <v>749</v>
      </c>
    </row>
    <row r="185" spans="1:20" x14ac:dyDescent="0.25">
      <c r="A185" s="16"/>
      <c r="B185" s="3">
        <v>158</v>
      </c>
      <c r="C185" s="3" t="s">
        <v>12</v>
      </c>
      <c r="D185" s="4" t="s">
        <v>61</v>
      </c>
      <c r="E185" s="4">
        <v>4</v>
      </c>
      <c r="F185" s="3" t="s">
        <v>677</v>
      </c>
      <c r="G185" s="6" t="s">
        <v>64</v>
      </c>
      <c r="H185" s="14" t="s">
        <v>678</v>
      </c>
      <c r="I185" s="5">
        <v>14459</v>
      </c>
      <c r="J185" s="14" t="s">
        <v>679</v>
      </c>
      <c r="K185" s="4" t="s">
        <v>70</v>
      </c>
      <c r="L185" s="4" t="s">
        <v>641</v>
      </c>
      <c r="M185" s="4" t="s">
        <v>18</v>
      </c>
      <c r="N185" s="4" t="s">
        <v>17</v>
      </c>
      <c r="O185" s="4" t="s">
        <v>716</v>
      </c>
      <c r="P185" s="4" t="s">
        <v>680</v>
      </c>
      <c r="Q185" s="4" t="s">
        <v>753</v>
      </c>
      <c r="R185" s="11">
        <v>45078</v>
      </c>
      <c r="S185" s="4" t="s">
        <v>46</v>
      </c>
      <c r="T185" s="4" t="s">
        <v>667</v>
      </c>
    </row>
    <row r="186" spans="1:20" x14ac:dyDescent="0.25">
      <c r="A186" s="16"/>
      <c r="B186" s="7">
        <v>159</v>
      </c>
      <c r="C186" s="7" t="s">
        <v>12</v>
      </c>
      <c r="D186" s="8" t="s">
        <v>61</v>
      </c>
      <c r="E186" s="8">
        <v>4</v>
      </c>
      <c r="F186" s="7" t="s">
        <v>288</v>
      </c>
      <c r="G186" s="10" t="s">
        <v>64</v>
      </c>
      <c r="H186" s="13" t="s">
        <v>681</v>
      </c>
      <c r="I186" s="9">
        <v>25750.85</v>
      </c>
      <c r="J186" s="13" t="s">
        <v>682</v>
      </c>
      <c r="K186" s="8" t="s">
        <v>355</v>
      </c>
      <c r="L186" s="8" t="s">
        <v>63</v>
      </c>
      <c r="M186" s="8" t="s">
        <v>17</v>
      </c>
      <c r="N186" s="8" t="s">
        <v>17</v>
      </c>
      <c r="O186" s="8" t="s">
        <v>648</v>
      </c>
      <c r="P186" s="8" t="s">
        <v>683</v>
      </c>
      <c r="Q186" s="8"/>
      <c r="R186" s="12">
        <v>44926</v>
      </c>
      <c r="S186" s="8" t="s">
        <v>34</v>
      </c>
      <c r="T186" s="8" t="s">
        <v>674</v>
      </c>
    </row>
    <row r="187" spans="1:20" x14ac:dyDescent="0.25">
      <c r="A187" s="16"/>
      <c r="B187" s="3">
        <v>160</v>
      </c>
      <c r="C187" s="3" t="s">
        <v>12</v>
      </c>
      <c r="D187" s="4" t="s">
        <v>61</v>
      </c>
      <c r="E187" s="4">
        <v>3</v>
      </c>
      <c r="F187" s="3" t="s">
        <v>66</v>
      </c>
      <c r="G187" s="6" t="s">
        <v>64</v>
      </c>
      <c r="H187" s="14" t="s">
        <v>684</v>
      </c>
      <c r="I187" s="5">
        <f>10409+21563</f>
        <v>31972</v>
      </c>
      <c r="J187" s="14" t="s">
        <v>685</v>
      </c>
      <c r="K187" s="4" t="s">
        <v>65</v>
      </c>
      <c r="L187" s="4" t="s">
        <v>63</v>
      </c>
      <c r="M187" s="4" t="s">
        <v>17</v>
      </c>
      <c r="N187" s="4" t="s">
        <v>18</v>
      </c>
      <c r="O187" s="4" t="s">
        <v>24</v>
      </c>
      <c r="P187" s="4" t="s">
        <v>686</v>
      </c>
      <c r="Q187" s="4" t="s">
        <v>687</v>
      </c>
      <c r="R187" s="11">
        <v>44790</v>
      </c>
      <c r="S187" s="4" t="s">
        <v>46</v>
      </c>
      <c r="T187" s="4"/>
    </row>
    <row r="188" spans="1:20" x14ac:dyDescent="0.25">
      <c r="A188" s="16"/>
      <c r="B188" s="7">
        <v>161</v>
      </c>
      <c r="C188" s="7" t="s">
        <v>12</v>
      </c>
      <c r="D188" s="8" t="s">
        <v>61</v>
      </c>
      <c r="E188" s="8">
        <v>3</v>
      </c>
      <c r="F188" s="7" t="s">
        <v>696</v>
      </c>
      <c r="G188" s="10" t="s">
        <v>64</v>
      </c>
      <c r="H188" s="13" t="s">
        <v>697</v>
      </c>
      <c r="I188" s="9">
        <v>570</v>
      </c>
      <c r="J188" s="13" t="s">
        <v>698</v>
      </c>
      <c r="K188" s="8" t="s">
        <v>301</v>
      </c>
      <c r="L188" s="8" t="s">
        <v>63</v>
      </c>
      <c r="M188" s="8" t="s">
        <v>18</v>
      </c>
      <c r="N188" s="8" t="s">
        <v>17</v>
      </c>
      <c r="O188" s="8" t="s">
        <v>716</v>
      </c>
      <c r="P188" s="8" t="s">
        <v>699</v>
      </c>
      <c r="Q188" s="8"/>
      <c r="R188" s="12"/>
      <c r="S188" s="8"/>
      <c r="T188" s="8" t="s">
        <v>712</v>
      </c>
    </row>
    <row r="189" spans="1:20" x14ac:dyDescent="0.25">
      <c r="A189" s="16"/>
      <c r="B189" s="3">
        <v>162</v>
      </c>
      <c r="C189" s="3" t="s">
        <v>12</v>
      </c>
      <c r="D189" s="4" t="s">
        <v>61</v>
      </c>
      <c r="E189" s="4">
        <v>3</v>
      </c>
      <c r="F189" s="3" t="s">
        <v>700</v>
      </c>
      <c r="G189" s="6" t="s">
        <v>64</v>
      </c>
      <c r="H189" s="14" t="s">
        <v>701</v>
      </c>
      <c r="I189" s="5">
        <v>16640.849999999999</v>
      </c>
      <c r="J189" s="14" t="s">
        <v>702</v>
      </c>
      <c r="K189" s="4" t="s">
        <v>301</v>
      </c>
      <c r="L189" s="4" t="s">
        <v>63</v>
      </c>
      <c r="M189" s="4" t="s">
        <v>703</v>
      </c>
      <c r="N189" s="4" t="s">
        <v>17</v>
      </c>
      <c r="O189" s="4" t="s">
        <v>715</v>
      </c>
      <c r="P189" s="4" t="s">
        <v>704</v>
      </c>
      <c r="Q189" s="4"/>
      <c r="R189" s="11">
        <v>45000</v>
      </c>
      <c r="S189" s="4" t="s">
        <v>46</v>
      </c>
      <c r="T189" s="4" t="s">
        <v>713</v>
      </c>
    </row>
    <row r="190" spans="1:20" x14ac:dyDescent="0.25">
      <c r="A190" s="16"/>
      <c r="B190" s="7">
        <v>163</v>
      </c>
      <c r="C190" s="7" t="s">
        <v>12</v>
      </c>
      <c r="D190" s="8" t="s">
        <v>142</v>
      </c>
      <c r="E190" s="8">
        <v>3</v>
      </c>
      <c r="F190" s="7" t="s">
        <v>378</v>
      </c>
      <c r="G190" s="10" t="s">
        <v>143</v>
      </c>
      <c r="H190" s="13" t="s">
        <v>726</v>
      </c>
      <c r="I190" s="9">
        <v>2261921.84</v>
      </c>
      <c r="J190" s="13" t="s">
        <v>727</v>
      </c>
      <c r="K190" s="8" t="s">
        <v>16</v>
      </c>
      <c r="L190" s="8" t="s">
        <v>60</v>
      </c>
      <c r="M190" s="8" t="s">
        <v>18</v>
      </c>
      <c r="N190" s="8" t="s">
        <v>18</v>
      </c>
      <c r="O190" s="8" t="s">
        <v>25</v>
      </c>
      <c r="P190" s="8" t="s">
        <v>728</v>
      </c>
      <c r="Q190" s="8"/>
      <c r="R190" s="12">
        <v>45199</v>
      </c>
      <c r="S190" s="8" t="s">
        <v>27</v>
      </c>
      <c r="T190" s="8"/>
    </row>
    <row r="191" spans="1:20" x14ac:dyDescent="0.25">
      <c r="A191" s="16"/>
      <c r="B191" s="3">
        <v>164</v>
      </c>
      <c r="C191" s="3" t="s">
        <v>12</v>
      </c>
      <c r="D191" s="4" t="s">
        <v>142</v>
      </c>
      <c r="E191" s="4">
        <v>4</v>
      </c>
      <c r="F191" s="3"/>
      <c r="G191" s="6" t="s">
        <v>143</v>
      </c>
      <c r="H191" s="14" t="s">
        <v>717</v>
      </c>
      <c r="I191" s="5">
        <v>19393.68</v>
      </c>
      <c r="J191" s="14" t="s">
        <v>718</v>
      </c>
      <c r="K191" s="4" t="s">
        <v>16</v>
      </c>
      <c r="L191" s="4" t="s">
        <v>60</v>
      </c>
      <c r="M191" s="4" t="s">
        <v>18</v>
      </c>
      <c r="N191" s="4" t="s">
        <v>17</v>
      </c>
      <c r="O191" s="4" t="s">
        <v>715</v>
      </c>
      <c r="P191" s="4" t="s">
        <v>719</v>
      </c>
      <c r="Q191" s="4"/>
      <c r="R191" s="11">
        <v>44985</v>
      </c>
      <c r="S191" s="4" t="s">
        <v>46</v>
      </c>
      <c r="T191" s="4" t="s">
        <v>668</v>
      </c>
    </row>
    <row r="192" spans="1:20" x14ac:dyDescent="0.25">
      <c r="A192" s="16"/>
      <c r="B192" s="7">
        <v>165</v>
      </c>
      <c r="C192" s="7" t="s">
        <v>12</v>
      </c>
      <c r="D192" s="8" t="s">
        <v>142</v>
      </c>
      <c r="E192" s="8">
        <v>4</v>
      </c>
      <c r="F192" s="7"/>
      <c r="G192" s="10" t="s">
        <v>143</v>
      </c>
      <c r="H192" s="13" t="s">
        <v>720</v>
      </c>
      <c r="I192" s="9">
        <v>219400</v>
      </c>
      <c r="J192" s="13" t="s">
        <v>721</v>
      </c>
      <c r="K192" s="8" t="s">
        <v>16</v>
      </c>
      <c r="L192" s="8" t="s">
        <v>60</v>
      </c>
      <c r="M192" s="8" t="s">
        <v>18</v>
      </c>
      <c r="N192" s="8" t="s">
        <v>17</v>
      </c>
      <c r="O192" s="8" t="s">
        <v>25</v>
      </c>
      <c r="P192" s="8" t="s">
        <v>722</v>
      </c>
      <c r="Q192" s="8"/>
      <c r="R192" s="12">
        <v>45168</v>
      </c>
      <c r="S192" s="8" t="s">
        <v>46</v>
      </c>
      <c r="T192" s="8"/>
    </row>
    <row r="193" spans="1:20" x14ac:dyDescent="0.25">
      <c r="A193" s="16"/>
      <c r="B193" s="3">
        <v>166</v>
      </c>
      <c r="C193" s="3" t="s">
        <v>12</v>
      </c>
      <c r="D193" s="4" t="s">
        <v>142</v>
      </c>
      <c r="E193" s="4">
        <v>4</v>
      </c>
      <c r="F193" s="3"/>
      <c r="G193" s="6" t="s">
        <v>143</v>
      </c>
      <c r="H193" s="14" t="s">
        <v>723</v>
      </c>
      <c r="I193" s="5">
        <v>64725</v>
      </c>
      <c r="J193" s="14" t="s">
        <v>724</v>
      </c>
      <c r="K193" s="4" t="s">
        <v>16</v>
      </c>
      <c r="L193" s="4" t="s">
        <v>60</v>
      </c>
      <c r="M193" s="4" t="s">
        <v>18</v>
      </c>
      <c r="N193" s="4" t="s">
        <v>17</v>
      </c>
      <c r="O193" s="4" t="s">
        <v>25</v>
      </c>
      <c r="P193" s="4" t="s">
        <v>725</v>
      </c>
      <c r="Q193" s="4"/>
      <c r="R193" s="11">
        <v>45168</v>
      </c>
      <c r="S193" s="4" t="s">
        <v>46</v>
      </c>
      <c r="T193" s="4"/>
    </row>
    <row r="194" spans="1:20" x14ac:dyDescent="0.25">
      <c r="A194" s="16"/>
      <c r="B194" s="7">
        <v>167</v>
      </c>
      <c r="C194" s="7" t="s">
        <v>12</v>
      </c>
      <c r="D194" s="8" t="s">
        <v>61</v>
      </c>
      <c r="E194" s="8">
        <v>4</v>
      </c>
      <c r="F194" s="7" t="s">
        <v>133</v>
      </c>
      <c r="G194" s="10" t="s">
        <v>64</v>
      </c>
      <c r="H194" s="13" t="s">
        <v>134</v>
      </c>
      <c r="I194" s="9">
        <v>18320</v>
      </c>
      <c r="J194" s="13" t="s">
        <v>134</v>
      </c>
      <c r="K194" s="8" t="s">
        <v>355</v>
      </c>
      <c r="L194" s="8" t="s">
        <v>63</v>
      </c>
      <c r="M194" s="8" t="s">
        <v>17</v>
      </c>
      <c r="N194" s="8" t="s">
        <v>17</v>
      </c>
      <c r="O194" s="8" t="s">
        <v>24</v>
      </c>
      <c r="P194" s="8" t="s">
        <v>731</v>
      </c>
      <c r="Q194" s="8" t="s">
        <v>732</v>
      </c>
      <c r="R194" s="12" t="s">
        <v>16</v>
      </c>
      <c r="S194" s="8" t="s">
        <v>16</v>
      </c>
      <c r="T194" s="8"/>
    </row>
    <row r="195" spans="1:20" x14ac:dyDescent="0.25">
      <c r="A195" s="16"/>
      <c r="B195" s="3">
        <v>168</v>
      </c>
      <c r="C195" s="3" t="s">
        <v>12</v>
      </c>
      <c r="D195" s="4" t="s">
        <v>61</v>
      </c>
      <c r="E195" s="4">
        <v>3</v>
      </c>
      <c r="F195" s="3" t="s">
        <v>67</v>
      </c>
      <c r="G195" s="6" t="s">
        <v>64</v>
      </c>
      <c r="H195" s="14" t="s">
        <v>754</v>
      </c>
      <c r="I195" s="59">
        <f>2620.8+876.01</f>
        <v>3496.8100000000004</v>
      </c>
      <c r="J195" s="14" t="s">
        <v>755</v>
      </c>
      <c r="K195" s="4" t="s">
        <v>70</v>
      </c>
      <c r="L195" s="4" t="s">
        <v>63</v>
      </c>
      <c r="M195" s="4" t="s">
        <v>18</v>
      </c>
      <c r="N195" s="4" t="s">
        <v>17</v>
      </c>
      <c r="O195" s="4" t="s">
        <v>648</v>
      </c>
      <c r="P195" s="4" t="s">
        <v>756</v>
      </c>
      <c r="Q195" s="4"/>
      <c r="R195" s="11">
        <v>45078</v>
      </c>
      <c r="S195" s="4" t="s">
        <v>46</v>
      </c>
      <c r="T195" s="4" t="s">
        <v>665</v>
      </c>
    </row>
    <row r="196" spans="1:20" x14ac:dyDescent="0.25">
      <c r="A196" s="16"/>
      <c r="B196" s="7">
        <v>169</v>
      </c>
      <c r="C196" s="7" t="s">
        <v>12</v>
      </c>
      <c r="D196" s="8" t="s">
        <v>61</v>
      </c>
      <c r="E196" s="8"/>
      <c r="F196" s="7"/>
      <c r="G196" s="10" t="s">
        <v>64</v>
      </c>
      <c r="H196" s="13" t="s">
        <v>757</v>
      </c>
      <c r="I196" s="59">
        <v>3936.65</v>
      </c>
      <c r="J196" s="13" t="s">
        <v>758</v>
      </c>
      <c r="K196" s="8" t="s">
        <v>70</v>
      </c>
      <c r="L196" s="8" t="s">
        <v>63</v>
      </c>
      <c r="M196" s="8" t="s">
        <v>18</v>
      </c>
      <c r="N196" s="8" t="s">
        <v>17</v>
      </c>
      <c r="O196" s="8" t="s">
        <v>648</v>
      </c>
      <c r="P196" s="8" t="s">
        <v>759</v>
      </c>
      <c r="Q196" s="8"/>
      <c r="R196" s="12">
        <v>45108</v>
      </c>
      <c r="S196" s="8" t="s">
        <v>46</v>
      </c>
      <c r="T196" s="8" t="s">
        <v>664</v>
      </c>
    </row>
    <row r="197" spans="1:20" x14ac:dyDescent="0.25">
      <c r="A197" s="16"/>
      <c r="B197" s="58">
        <v>170</v>
      </c>
      <c r="C197" s="3" t="s">
        <v>12</v>
      </c>
      <c r="D197" s="4" t="s">
        <v>61</v>
      </c>
      <c r="E197" s="4">
        <v>3</v>
      </c>
      <c r="F197" s="3" t="s">
        <v>83</v>
      </c>
      <c r="G197" s="6" t="s">
        <v>64</v>
      </c>
      <c r="H197" s="14" t="s">
        <v>764</v>
      </c>
      <c r="I197" s="59">
        <v>2758.5</v>
      </c>
      <c r="J197" s="14" t="s">
        <v>685</v>
      </c>
      <c r="K197" s="4" t="s">
        <v>65</v>
      </c>
      <c r="L197" s="4" t="s">
        <v>63</v>
      </c>
      <c r="M197" s="4" t="s">
        <v>17</v>
      </c>
      <c r="N197" s="4" t="s">
        <v>18</v>
      </c>
      <c r="O197" s="4" t="s">
        <v>24</v>
      </c>
      <c r="P197" s="4" t="s">
        <v>765</v>
      </c>
      <c r="Q197" s="4" t="s">
        <v>766</v>
      </c>
      <c r="R197" s="11" t="s">
        <v>16</v>
      </c>
      <c r="S197" s="4" t="s">
        <v>16</v>
      </c>
      <c r="T197" s="4"/>
    </row>
    <row r="198" spans="1:20" x14ac:dyDescent="0.25">
      <c r="A198" s="16"/>
      <c r="B198" s="58">
        <v>171</v>
      </c>
      <c r="C198" s="7" t="s">
        <v>12</v>
      </c>
      <c r="D198" s="8" t="s">
        <v>61</v>
      </c>
      <c r="E198" s="8">
        <v>3</v>
      </c>
      <c r="F198" s="7" t="s">
        <v>83</v>
      </c>
      <c r="G198" s="10" t="s">
        <v>64</v>
      </c>
      <c r="H198" s="13" t="s">
        <v>767</v>
      </c>
      <c r="I198" s="59">
        <v>584.4</v>
      </c>
      <c r="J198" s="13" t="s">
        <v>685</v>
      </c>
      <c r="K198" s="8" t="s">
        <v>65</v>
      </c>
      <c r="L198" s="8" t="s">
        <v>63</v>
      </c>
      <c r="M198" s="8" t="s">
        <v>17</v>
      </c>
      <c r="N198" s="8" t="s">
        <v>18</v>
      </c>
      <c r="O198" s="8" t="s">
        <v>24</v>
      </c>
      <c r="P198" s="8" t="s">
        <v>768</v>
      </c>
      <c r="Q198" s="8" t="s">
        <v>769</v>
      </c>
      <c r="R198" s="12" t="s">
        <v>16</v>
      </c>
      <c r="S198" s="8" t="s">
        <v>16</v>
      </c>
      <c r="T198" s="8"/>
    </row>
    <row r="199" spans="1:20" x14ac:dyDescent="0.25">
      <c r="A199" s="16"/>
      <c r="B199" s="58">
        <v>172</v>
      </c>
      <c r="C199" s="3" t="s">
        <v>12</v>
      </c>
      <c r="D199" s="4" t="s">
        <v>61</v>
      </c>
      <c r="E199" s="4">
        <v>3</v>
      </c>
      <c r="F199" s="3" t="s">
        <v>770</v>
      </c>
      <c r="G199" s="6" t="s">
        <v>64</v>
      </c>
      <c r="H199" s="14" t="s">
        <v>771</v>
      </c>
      <c r="I199" s="59">
        <v>53831.93</v>
      </c>
      <c r="J199" s="14" t="s">
        <v>772</v>
      </c>
      <c r="K199" s="4" t="s">
        <v>301</v>
      </c>
      <c r="L199" s="4" t="s">
        <v>63</v>
      </c>
      <c r="M199" s="4" t="s">
        <v>17</v>
      </c>
      <c r="N199" s="4" t="s">
        <v>17</v>
      </c>
      <c r="O199" s="4" t="s">
        <v>648</v>
      </c>
      <c r="P199" s="4" t="s">
        <v>773</v>
      </c>
      <c r="Q199" s="4"/>
      <c r="R199" s="11">
        <v>45017</v>
      </c>
      <c r="S199" s="4" t="s">
        <v>46</v>
      </c>
      <c r="T199" s="68" t="s">
        <v>774</v>
      </c>
    </row>
    <row r="200" spans="1:20" x14ac:dyDescent="0.25">
      <c r="A200" s="16"/>
      <c r="B200" s="58">
        <v>173</v>
      </c>
      <c r="C200" s="7" t="s">
        <v>12</v>
      </c>
      <c r="D200" s="8">
        <v>8</v>
      </c>
      <c r="E200" s="8">
        <v>3</v>
      </c>
      <c r="F200" s="7" t="s">
        <v>251</v>
      </c>
      <c r="G200" s="10" t="s">
        <v>250</v>
      </c>
      <c r="H200" s="13" t="s">
        <v>780</v>
      </c>
      <c r="I200" s="59">
        <v>10146</v>
      </c>
      <c r="J200" s="13" t="s">
        <v>781</v>
      </c>
      <c r="K200" s="8" t="s">
        <v>16</v>
      </c>
      <c r="L200" s="8" t="s">
        <v>129</v>
      </c>
      <c r="M200" s="8" t="s">
        <v>18</v>
      </c>
      <c r="N200" s="8" t="s">
        <v>17</v>
      </c>
      <c r="O200" s="8" t="s">
        <v>16</v>
      </c>
      <c r="P200" s="8" t="s">
        <v>16</v>
      </c>
      <c r="Q200" s="8" t="s">
        <v>16</v>
      </c>
      <c r="R200" s="12" t="s">
        <v>16</v>
      </c>
      <c r="S200" s="8" t="s">
        <v>16</v>
      </c>
      <c r="T200" s="8"/>
    </row>
    <row r="202" spans="1:20" x14ac:dyDescent="0.25">
      <c r="B202" s="60"/>
      <c r="C202" t="s">
        <v>705</v>
      </c>
    </row>
    <row r="203" spans="1:20" x14ac:dyDescent="0.25">
      <c r="B203" s="61"/>
      <c r="C203" t="s">
        <v>706</v>
      </c>
    </row>
    <row r="204" spans="1:20" x14ac:dyDescent="0.25">
      <c r="B204" s="62"/>
      <c r="C204" t="s">
        <v>707</v>
      </c>
    </row>
  </sheetData>
  <sheetProtection algorithmName="SHA-512" hashValue="dJ1UWBUjRAX/4UWn6hS1Rd8gd61kIqIFTWK2nPIjJ45zhiRV/+w8kJvDF6AtNHRDkokKl50spgTTBGm5lXsH2w==" saltValue="Jh6Tk7DoxHbzmOQLA1dT4A==" spinCount="100000" sheet="1" objects="1" scenarios="1"/>
  <autoFilter ref="B6:T200"/>
  <dataValidations count="20">
    <dataValidation allowBlank="1" showInputMessage="1" showErrorMessage="1" promptTitle="Item PAA" prompt="Não é necessário o preenchimento" sqref="B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Demanda" prompt="Descreva o objeto da contratação resumidamente" sqref="H6"/>
    <dataValidation allowBlank="1" showInputMessage="1" showErrorMessage="1" promptTitle="Captação 2023" prompt="Insira o orçamento necessário para atender a demanda em 2023" sqref="I6"/>
    <dataValidation allowBlank="1" showInputMessage="1" showErrorMessage="1" promptTitle="Justificativa" prompt="Descreva a justificativa da contratação do objeto" sqref="J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Unidade" prompt="Não é necessário o preenchimento" sqref="G6"/>
    <dataValidation allowBlank="1" showInputMessage="1" showErrorMessage="1" promptTitle="UGR" prompt="Quando necessário, insira a unidade gestora responsável pelo objeto" sqref="K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Tipo de aquisição" prompt="Selecione “Licitação”, “Somente execução”, “Contratação direta”, “Prorrogação”, “n/a” na lista suspensa" sqref="O6"/>
    <dataValidation allowBlank="1" showInputMessage="1" showErrorMessage="1" promptTitle="Processo SEI" prompt="Informe o processo SEI do objeto " sqref="P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T6"/>
    <dataValidation type="list" allowBlank="1" showInputMessage="1" showErrorMessage="1" sqref="S7:S185">
      <formula1>"Baixa, Média, Alta, n/a"</formula1>
    </dataValidation>
    <dataValidation type="list" allowBlank="1" showInputMessage="1" showErrorMessage="1" sqref="M7:N180">
      <formula1>"Sim, Não"</formula1>
    </dataValidation>
    <dataValidation type="list" allowBlank="1" showInputMessage="1" showErrorMessage="1" sqref="O7:O200">
      <formula1>"Licitação, Contratação Direta, Prorrogação, Somente execução, Somente execução - Dispensa, n/a"</formula1>
    </dataValidation>
  </dataValidation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workbookViewId="0">
      <selection activeCell="G25" sqref="G25"/>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50" t="s">
        <v>211</v>
      </c>
      <c r="C2" s="51"/>
      <c r="D2" s="51"/>
      <c r="E2" s="51"/>
      <c r="F2" s="51"/>
      <c r="G2" s="51"/>
      <c r="H2" s="51"/>
      <c r="I2" s="51"/>
      <c r="J2" s="51"/>
      <c r="K2" s="51"/>
      <c r="L2" s="51"/>
      <c r="M2" s="51"/>
      <c r="N2" s="51"/>
      <c r="O2" s="51"/>
      <c r="P2" s="51"/>
      <c r="Q2" s="51"/>
      <c r="R2" s="51"/>
      <c r="S2" s="51"/>
    </row>
    <row r="3" spans="1:19" ht="23.25" customHeight="1" outlineLevel="1" thickBot="1" x14ac:dyDescent="0.3">
      <c r="A3" s="16"/>
      <c r="B3" s="52" t="s">
        <v>639</v>
      </c>
      <c r="C3" s="53"/>
      <c r="D3" s="53"/>
      <c r="E3" s="53"/>
      <c r="F3" s="53"/>
      <c r="G3" s="53"/>
      <c r="H3" s="53"/>
      <c r="I3" s="53"/>
      <c r="J3" s="53"/>
      <c r="K3" s="53"/>
      <c r="L3" s="53"/>
      <c r="M3" s="53"/>
      <c r="N3" s="53"/>
      <c r="O3" s="53"/>
      <c r="P3" s="53"/>
      <c r="Q3" s="53"/>
      <c r="R3" s="53"/>
      <c r="S3" s="54"/>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622</v>
      </c>
      <c r="C6" s="1" t="s">
        <v>0</v>
      </c>
      <c r="D6" s="1" t="s">
        <v>1</v>
      </c>
      <c r="E6" s="1" t="s">
        <v>274</v>
      </c>
      <c r="F6" s="1" t="s">
        <v>2</v>
      </c>
      <c r="G6" s="1" t="s">
        <v>6</v>
      </c>
      <c r="H6" s="1" t="s">
        <v>3</v>
      </c>
      <c r="I6" s="1" t="s">
        <v>488</v>
      </c>
      <c r="J6" s="1" t="s">
        <v>4</v>
      </c>
      <c r="K6" s="1" t="s">
        <v>7</v>
      </c>
      <c r="L6" s="1" t="s">
        <v>5</v>
      </c>
      <c r="M6" s="1" t="s">
        <v>8</v>
      </c>
      <c r="N6" s="1" t="s">
        <v>9</v>
      </c>
      <c r="O6" s="1" t="s">
        <v>624</v>
      </c>
      <c r="P6" s="1" t="s">
        <v>10</v>
      </c>
      <c r="Q6" s="1" t="s">
        <v>272</v>
      </c>
      <c r="R6" s="2" t="s">
        <v>11</v>
      </c>
      <c r="S6" s="1" t="s">
        <v>623</v>
      </c>
    </row>
    <row r="7" spans="1:19" x14ac:dyDescent="0.25">
      <c r="A7" s="16"/>
      <c r="B7" s="3"/>
      <c r="C7" s="3" t="s">
        <v>629</v>
      </c>
      <c r="D7" s="4" t="s">
        <v>630</v>
      </c>
      <c r="E7" s="4">
        <v>3</v>
      </c>
      <c r="F7" s="3" t="s">
        <v>214</v>
      </c>
      <c r="G7" s="6" t="s">
        <v>212</v>
      </c>
      <c r="H7" s="14" t="s">
        <v>631</v>
      </c>
      <c r="I7" s="5">
        <v>199625</v>
      </c>
      <c r="J7" s="14"/>
      <c r="K7" s="4" t="s">
        <v>16</v>
      </c>
      <c r="L7" s="4" t="s">
        <v>640</v>
      </c>
      <c r="M7" s="4" t="s">
        <v>17</v>
      </c>
      <c r="N7" s="4" t="s">
        <v>18</v>
      </c>
      <c r="O7" s="4" t="s">
        <v>16</v>
      </c>
      <c r="P7" s="4" t="s">
        <v>16</v>
      </c>
      <c r="Q7" s="4" t="s">
        <v>16</v>
      </c>
      <c r="R7" s="11" t="s">
        <v>16</v>
      </c>
      <c r="S7" s="4" t="s">
        <v>16</v>
      </c>
    </row>
    <row r="8" spans="1:19" x14ac:dyDescent="0.25">
      <c r="A8" s="16"/>
      <c r="B8" s="7"/>
      <c r="C8" s="7" t="s">
        <v>629</v>
      </c>
      <c r="D8" s="8" t="s">
        <v>632</v>
      </c>
      <c r="E8" s="8">
        <v>3</v>
      </c>
      <c r="F8" s="7" t="s">
        <v>633</v>
      </c>
      <c r="G8" s="10" t="s">
        <v>212</v>
      </c>
      <c r="H8" s="13" t="s">
        <v>634</v>
      </c>
      <c r="I8" s="9">
        <v>388201</v>
      </c>
      <c r="J8" s="13"/>
      <c r="K8" s="8" t="s">
        <v>16</v>
      </c>
      <c r="L8" s="8" t="s">
        <v>640</v>
      </c>
      <c r="M8" s="8" t="s">
        <v>17</v>
      </c>
      <c r="N8" s="8" t="s">
        <v>18</v>
      </c>
      <c r="O8" s="8" t="s">
        <v>16</v>
      </c>
      <c r="P8" s="8" t="s">
        <v>16</v>
      </c>
      <c r="Q8" s="8" t="s">
        <v>16</v>
      </c>
      <c r="R8" s="12" t="s">
        <v>16</v>
      </c>
      <c r="S8" s="8" t="s">
        <v>16</v>
      </c>
    </row>
    <row r="9" spans="1:19" x14ac:dyDescent="0.25">
      <c r="A9" s="16"/>
      <c r="B9" s="3"/>
      <c r="C9" s="3" t="s">
        <v>12</v>
      </c>
      <c r="D9" s="4" t="s">
        <v>61</v>
      </c>
      <c r="E9" s="4">
        <v>3</v>
      </c>
      <c r="F9" s="3" t="s">
        <v>224</v>
      </c>
      <c r="G9" s="6" t="s">
        <v>64</v>
      </c>
      <c r="H9" s="14" t="s">
        <v>287</v>
      </c>
      <c r="I9" s="5">
        <v>2817.2999999999997</v>
      </c>
      <c r="J9" s="14" t="s">
        <v>225</v>
      </c>
      <c r="K9" s="4" t="s">
        <v>279</v>
      </c>
      <c r="L9" s="4" t="s">
        <v>63</v>
      </c>
      <c r="M9" s="4" t="s">
        <v>17</v>
      </c>
      <c r="N9" s="4" t="s">
        <v>18</v>
      </c>
      <c r="O9" s="4" t="s">
        <v>24</v>
      </c>
      <c r="P9" s="4" t="s">
        <v>501</v>
      </c>
      <c r="Q9" s="4" t="s">
        <v>618</v>
      </c>
      <c r="R9" s="11" t="s">
        <v>16</v>
      </c>
      <c r="S9" s="4" t="s">
        <v>46</v>
      </c>
    </row>
    <row r="10" spans="1:19" x14ac:dyDescent="0.25">
      <c r="A10" s="16"/>
      <c r="B10" s="7"/>
      <c r="C10" s="7" t="s">
        <v>12</v>
      </c>
      <c r="D10" s="8" t="s">
        <v>61</v>
      </c>
      <c r="E10" s="8">
        <v>3</v>
      </c>
      <c r="F10" s="7" t="s">
        <v>223</v>
      </c>
      <c r="G10" s="10" t="s">
        <v>64</v>
      </c>
      <c r="H10" s="13" t="s">
        <v>329</v>
      </c>
      <c r="I10" s="9">
        <v>7285.65</v>
      </c>
      <c r="J10" s="13" t="s">
        <v>319</v>
      </c>
      <c r="K10" s="8" t="s">
        <v>320</v>
      </c>
      <c r="L10" s="8" t="s">
        <v>63</v>
      </c>
      <c r="M10" s="8" t="s">
        <v>17</v>
      </c>
      <c r="N10" s="8" t="s">
        <v>18</v>
      </c>
      <c r="O10" s="8" t="s">
        <v>24</v>
      </c>
      <c r="P10" s="8" t="s">
        <v>16</v>
      </c>
      <c r="Q10" s="8" t="s">
        <v>16</v>
      </c>
      <c r="R10" s="12" t="s">
        <v>16</v>
      </c>
      <c r="S10" s="8" t="s">
        <v>46</v>
      </c>
    </row>
    <row r="11" spans="1:19" x14ac:dyDescent="0.25">
      <c r="A11" s="16"/>
      <c r="B11" s="3"/>
      <c r="C11" s="3" t="s">
        <v>12</v>
      </c>
      <c r="D11" s="4" t="s">
        <v>61</v>
      </c>
      <c r="E11" s="4">
        <v>3</v>
      </c>
      <c r="F11" s="3" t="s">
        <v>223</v>
      </c>
      <c r="G11" s="6" t="s">
        <v>64</v>
      </c>
      <c r="H11" s="14" t="s">
        <v>330</v>
      </c>
      <c r="I11" s="5">
        <v>7437.0999999999995</v>
      </c>
      <c r="J11" s="14" t="s">
        <v>319</v>
      </c>
      <c r="K11" s="4" t="s">
        <v>320</v>
      </c>
      <c r="L11" s="4" t="s">
        <v>63</v>
      </c>
      <c r="M11" s="4" t="s">
        <v>17</v>
      </c>
      <c r="N11" s="4" t="s">
        <v>18</v>
      </c>
      <c r="O11" s="4" t="s">
        <v>24</v>
      </c>
      <c r="P11" s="4" t="s">
        <v>289</v>
      </c>
      <c r="Q11" s="4"/>
      <c r="R11" s="11" t="s">
        <v>16</v>
      </c>
      <c r="S11" s="4" t="s">
        <v>46</v>
      </c>
    </row>
    <row r="12" spans="1:19" x14ac:dyDescent="0.25">
      <c r="A12" s="16"/>
      <c r="B12" s="7"/>
      <c r="C12" s="7" t="s">
        <v>12</v>
      </c>
      <c r="D12" s="8" t="s">
        <v>61</v>
      </c>
      <c r="E12" s="8"/>
      <c r="F12" s="7" t="s">
        <v>226</v>
      </c>
      <c r="G12" s="10" t="s">
        <v>64</v>
      </c>
      <c r="H12" s="13" t="s">
        <v>359</v>
      </c>
      <c r="I12" s="9">
        <v>432380.38</v>
      </c>
      <c r="J12" s="13" t="s">
        <v>227</v>
      </c>
      <c r="K12" s="8" t="s">
        <v>355</v>
      </c>
      <c r="L12" s="8" t="s">
        <v>63</v>
      </c>
      <c r="M12" s="8" t="s">
        <v>17</v>
      </c>
      <c r="N12" s="8" t="s">
        <v>17</v>
      </c>
      <c r="O12" s="8" t="s">
        <v>16</v>
      </c>
      <c r="P12" s="8" t="s">
        <v>16</v>
      </c>
      <c r="Q12" s="8" t="s">
        <v>16</v>
      </c>
      <c r="R12" s="12" t="s">
        <v>16</v>
      </c>
      <c r="S12" s="8" t="s">
        <v>46</v>
      </c>
    </row>
    <row r="13" spans="1:19" x14ac:dyDescent="0.25">
      <c r="A13" s="16"/>
      <c r="B13" s="3"/>
      <c r="C13" s="3" t="s">
        <v>12</v>
      </c>
      <c r="D13" s="4" t="s">
        <v>61</v>
      </c>
      <c r="E13" s="4">
        <v>3</v>
      </c>
      <c r="F13" s="3" t="s">
        <v>498</v>
      </c>
      <c r="G13" s="6" t="s">
        <v>64</v>
      </c>
      <c r="H13" s="14" t="s">
        <v>221</v>
      </c>
      <c r="I13" s="5">
        <v>2622834</v>
      </c>
      <c r="J13" s="14" t="s">
        <v>222</v>
      </c>
      <c r="K13" s="4" t="s">
        <v>119</v>
      </c>
      <c r="L13" s="4" t="s">
        <v>312</v>
      </c>
      <c r="M13" s="4" t="s">
        <v>17</v>
      </c>
      <c r="N13" s="4" t="s">
        <v>18</v>
      </c>
      <c r="O13" s="4" t="s">
        <v>24</v>
      </c>
      <c r="P13" s="4" t="s">
        <v>16</v>
      </c>
      <c r="Q13" s="4" t="s">
        <v>16</v>
      </c>
      <c r="R13" s="11">
        <v>44927</v>
      </c>
      <c r="S13" s="4" t="s">
        <v>46</v>
      </c>
    </row>
    <row r="14" spans="1:19" x14ac:dyDescent="0.25">
      <c r="A14" s="16"/>
      <c r="B14" s="7"/>
      <c r="C14" s="7" t="s">
        <v>12</v>
      </c>
      <c r="D14" s="8" t="s">
        <v>61</v>
      </c>
      <c r="E14" s="8">
        <v>3</v>
      </c>
      <c r="F14" s="7" t="s">
        <v>214</v>
      </c>
      <c r="G14" s="10" t="s">
        <v>64</v>
      </c>
      <c r="H14" s="13" t="s">
        <v>365</v>
      </c>
      <c r="I14" s="9">
        <v>893569.92</v>
      </c>
      <c r="J14" s="13" t="s">
        <v>366</v>
      </c>
      <c r="K14" s="8" t="s">
        <v>90</v>
      </c>
      <c r="L14" s="8" t="s">
        <v>640</v>
      </c>
      <c r="M14" s="8" t="s">
        <v>17</v>
      </c>
      <c r="N14" s="8" t="s">
        <v>18</v>
      </c>
      <c r="O14" s="8" t="s">
        <v>16</v>
      </c>
      <c r="P14" s="8" t="s">
        <v>367</v>
      </c>
      <c r="Q14" s="8" t="s">
        <v>16</v>
      </c>
      <c r="R14" s="12" t="s">
        <v>16</v>
      </c>
      <c r="S14" s="8" t="s">
        <v>46</v>
      </c>
    </row>
    <row r="15" spans="1:19" x14ac:dyDescent="0.25">
      <c r="A15" s="16"/>
      <c r="B15" s="3"/>
      <c r="C15" s="3" t="s">
        <v>12</v>
      </c>
      <c r="D15" s="4" t="s">
        <v>13</v>
      </c>
      <c r="E15" s="4">
        <v>3</v>
      </c>
      <c r="F15" s="3" t="s">
        <v>371</v>
      </c>
      <c r="G15" s="6" t="s">
        <v>15</v>
      </c>
      <c r="H15" s="14" t="s">
        <v>221</v>
      </c>
      <c r="I15" s="5">
        <v>2195200</v>
      </c>
      <c r="J15" s="14" t="s">
        <v>215</v>
      </c>
      <c r="K15" s="4" t="s">
        <v>16</v>
      </c>
      <c r="L15" s="4" t="s">
        <v>386</v>
      </c>
      <c r="M15" s="4" t="s">
        <v>17</v>
      </c>
      <c r="N15" s="4" t="s">
        <v>18</v>
      </c>
      <c r="O15" s="4" t="s">
        <v>16</v>
      </c>
      <c r="P15" s="4" t="s">
        <v>16</v>
      </c>
      <c r="Q15" s="4" t="s">
        <v>16</v>
      </c>
      <c r="R15" s="11" t="s">
        <v>16</v>
      </c>
      <c r="S15" s="4" t="s">
        <v>16</v>
      </c>
    </row>
    <row r="16" spans="1:19" x14ac:dyDescent="0.25">
      <c r="A16" s="16"/>
      <c r="B16" s="7"/>
      <c r="C16" s="7" t="s">
        <v>12</v>
      </c>
      <c r="D16" s="8" t="s">
        <v>228</v>
      </c>
      <c r="E16" s="8" t="s">
        <v>437</v>
      </c>
      <c r="F16" s="7" t="s">
        <v>371</v>
      </c>
      <c r="G16" s="10" t="s">
        <v>143</v>
      </c>
      <c r="H16" s="13" t="s">
        <v>229</v>
      </c>
      <c r="I16" s="9">
        <v>1203368.56</v>
      </c>
      <c r="J16" s="13" t="s">
        <v>230</v>
      </c>
      <c r="K16" s="8" t="s">
        <v>16</v>
      </c>
      <c r="L16" s="8" t="s">
        <v>312</v>
      </c>
      <c r="M16" s="8" t="s">
        <v>17</v>
      </c>
      <c r="N16" s="8" t="s">
        <v>18</v>
      </c>
      <c r="O16" s="8" t="s">
        <v>16</v>
      </c>
      <c r="P16" s="8" t="s">
        <v>16</v>
      </c>
      <c r="Q16" s="8" t="s">
        <v>16</v>
      </c>
      <c r="R16" s="12" t="s">
        <v>16</v>
      </c>
      <c r="S16" s="8" t="s">
        <v>16</v>
      </c>
    </row>
    <row r="17" spans="1:19" x14ac:dyDescent="0.25">
      <c r="A17" s="16"/>
      <c r="B17" s="3"/>
      <c r="C17" s="3" t="s">
        <v>12</v>
      </c>
      <c r="D17" s="4" t="s">
        <v>236</v>
      </c>
      <c r="E17" s="4">
        <v>3</v>
      </c>
      <c r="F17" s="3" t="s">
        <v>237</v>
      </c>
      <c r="G17" s="6" t="s">
        <v>212</v>
      </c>
      <c r="H17" s="14" t="s">
        <v>238</v>
      </c>
      <c r="I17" s="5">
        <v>389000</v>
      </c>
      <c r="J17" s="14" t="s">
        <v>469</v>
      </c>
      <c r="K17" s="4" t="s">
        <v>16</v>
      </c>
      <c r="L17" s="4" t="s">
        <v>640</v>
      </c>
      <c r="M17" s="4" t="s">
        <v>17</v>
      </c>
      <c r="N17" s="4" t="s">
        <v>18</v>
      </c>
      <c r="O17" s="4" t="s">
        <v>16</v>
      </c>
      <c r="P17" s="4" t="s">
        <v>16</v>
      </c>
      <c r="Q17" s="4" t="s">
        <v>16</v>
      </c>
      <c r="R17" s="11" t="s">
        <v>16</v>
      </c>
      <c r="S17" s="4" t="s">
        <v>16</v>
      </c>
    </row>
    <row r="18" spans="1:19" x14ac:dyDescent="0.25">
      <c r="A18" s="16"/>
      <c r="B18" s="7"/>
      <c r="C18" s="7" t="s">
        <v>12</v>
      </c>
      <c r="D18" s="8" t="s">
        <v>236</v>
      </c>
      <c r="E18" s="8">
        <v>3</v>
      </c>
      <c r="F18" s="7" t="s">
        <v>237</v>
      </c>
      <c r="G18" s="10" t="s">
        <v>212</v>
      </c>
      <c r="H18" s="13" t="s">
        <v>239</v>
      </c>
      <c r="I18" s="9">
        <v>140000</v>
      </c>
      <c r="J18" s="13" t="s">
        <v>470</v>
      </c>
      <c r="K18" s="8" t="s">
        <v>16</v>
      </c>
      <c r="L18" s="8" t="s">
        <v>640</v>
      </c>
      <c r="M18" s="8" t="s">
        <v>17</v>
      </c>
      <c r="N18" s="8" t="s">
        <v>18</v>
      </c>
      <c r="O18" s="8" t="s">
        <v>16</v>
      </c>
      <c r="P18" s="8" t="s">
        <v>16</v>
      </c>
      <c r="Q18" s="8" t="s">
        <v>16</v>
      </c>
      <c r="R18" s="12" t="s">
        <v>16</v>
      </c>
      <c r="S18" s="8" t="s">
        <v>16</v>
      </c>
    </row>
    <row r="19" spans="1:19" x14ac:dyDescent="0.25">
      <c r="A19" s="16"/>
      <c r="B19" s="3"/>
      <c r="C19" s="3" t="s">
        <v>12</v>
      </c>
      <c r="D19" s="4" t="s">
        <v>236</v>
      </c>
      <c r="E19" s="4">
        <v>3</v>
      </c>
      <c r="F19" s="3" t="s">
        <v>237</v>
      </c>
      <c r="G19" s="6" t="s">
        <v>212</v>
      </c>
      <c r="H19" s="14" t="s">
        <v>472</v>
      </c>
      <c r="I19" s="5">
        <v>98000</v>
      </c>
      <c r="J19" s="14" t="s">
        <v>473</v>
      </c>
      <c r="K19" s="4" t="s">
        <v>16</v>
      </c>
      <c r="L19" s="4" t="s">
        <v>640</v>
      </c>
      <c r="M19" s="4" t="s">
        <v>17</v>
      </c>
      <c r="N19" s="4" t="s">
        <v>18</v>
      </c>
      <c r="O19" s="4" t="s">
        <v>16</v>
      </c>
      <c r="P19" s="4" t="s">
        <v>16</v>
      </c>
      <c r="Q19" s="4" t="s">
        <v>16</v>
      </c>
      <c r="R19" s="11" t="s">
        <v>16</v>
      </c>
      <c r="S19" s="4" t="s">
        <v>16</v>
      </c>
    </row>
    <row r="20" spans="1:19" x14ac:dyDescent="0.25">
      <c r="A20" s="16"/>
      <c r="B20" s="7"/>
      <c r="C20" s="7" t="s">
        <v>12</v>
      </c>
      <c r="D20" s="8" t="s">
        <v>213</v>
      </c>
      <c r="E20" s="8" t="s">
        <v>234</v>
      </c>
      <c r="F20" s="7" t="s">
        <v>240</v>
      </c>
      <c r="G20" s="10" t="s">
        <v>243</v>
      </c>
      <c r="H20" s="13" t="s">
        <v>241</v>
      </c>
      <c r="I20" s="9">
        <v>5000000</v>
      </c>
      <c r="J20" s="13" t="s">
        <v>242</v>
      </c>
      <c r="K20" s="8" t="s">
        <v>16</v>
      </c>
      <c r="L20" s="8" t="s">
        <v>129</v>
      </c>
      <c r="M20" s="8" t="s">
        <v>17</v>
      </c>
      <c r="N20" s="8" t="s">
        <v>17</v>
      </c>
      <c r="O20" s="8" t="s">
        <v>16</v>
      </c>
      <c r="P20" s="8" t="s">
        <v>16</v>
      </c>
      <c r="Q20" s="8" t="s">
        <v>16</v>
      </c>
      <c r="R20" s="12" t="s">
        <v>16</v>
      </c>
      <c r="S20" s="8" t="s">
        <v>27</v>
      </c>
    </row>
  </sheetData>
  <sheetProtection algorithmName="SHA-512" hashValue="cyujmu5CvJdikZa2lFyeoCzqpW62tK6ip725MYvCFWncdf6GVNp69TxxBgof8Qs8cNx5DGW80ZgrSaCqg0Jkdg==" saltValue="vztONPEDLEUNkfXAmJFT9A==" spinCount="100000" sheet="1" objects="1" scenarios="1"/>
  <autoFilter ref="B6:S20"/>
  <dataValidations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Processo SEI" prompt="Informe o processo SEI do objeto " sqref="P6"/>
    <dataValidation allowBlank="1" showInputMessage="1" showErrorMessage="1" promptTitle="Tipo de aquisição" prompt="Selecione “Licitação”, “Somente execução”, “Aquisição direta”, “Prorrogação”, “n/a” na lista suspensa" sqref="O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UGR" prompt="Quando necessário, insira a unidade gestora responsável pelo objeto" sqref="K6"/>
    <dataValidation allowBlank="1" showInputMessage="1" showErrorMessage="1" promptTitle="Unidade" prompt="Não é necessário o preenchimento" sqref="G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Justificativa" prompt="Descreva a justificativa da contratação do objeto" sqref="J6"/>
    <dataValidation allowBlank="1" showInputMessage="1" showErrorMessage="1" promptTitle="Captação 2023" prompt="Insira o orçamento necessário para atender a demanda em 2023" sqref="I6"/>
    <dataValidation allowBlank="1" showInputMessage="1" showErrorMessage="1" promptTitle="Demanda" prompt="Descreva o objeto da contratação resumidamente" sqref="H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Item PAA" prompt="Não é necessário o preenchimento" sqref="B6"/>
    <dataValidation type="list" allowBlank="1" showInputMessage="1" showErrorMessage="1" sqref="M7:N20">
      <formula1>"Sim, Não"</formula1>
    </dataValidation>
    <dataValidation type="list" allowBlank="1" showInputMessage="1" showErrorMessage="1" sqref="S7:S20">
      <formula1>"Baixa, Média, Alta, n/a"</formula1>
    </dataValidation>
    <dataValidation type="list" allowBlank="1" showInputMessage="1" showErrorMessage="1" sqref="O7:O2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9"/>
  <sheetViews>
    <sheetView tabSelected="1" zoomScale="90" zoomScaleNormal="90" workbookViewId="0">
      <selection activeCell="I9" sqref="I9"/>
    </sheetView>
  </sheetViews>
  <sheetFormatPr defaultRowHeight="15" x14ac:dyDescent="0.25"/>
  <cols>
    <col min="2" max="2" width="12.140625"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0</v>
      </c>
      <c r="D3" s="15"/>
      <c r="E3" s="15"/>
    </row>
    <row r="4" spans="2:12" ht="32.25" thickBot="1" x14ac:dyDescent="0.3">
      <c r="B4" s="35" t="s">
        <v>6</v>
      </c>
      <c r="C4" s="36" t="s">
        <v>255</v>
      </c>
      <c r="D4" s="36" t="s">
        <v>256</v>
      </c>
      <c r="E4" s="37" t="s">
        <v>257</v>
      </c>
      <c r="G4" s="74" t="s">
        <v>543</v>
      </c>
      <c r="H4" s="75" t="s">
        <v>544</v>
      </c>
      <c r="I4" s="76" t="s">
        <v>792</v>
      </c>
      <c r="K4" s="78" t="s">
        <v>793</v>
      </c>
    </row>
    <row r="5" spans="2:12" ht="18.75" x14ac:dyDescent="0.25">
      <c r="B5" s="34" t="s">
        <v>212</v>
      </c>
      <c r="C5" s="41">
        <f>SUMIF(PCA!G:G,'Resumo por unidade'!B5,PCA!I:I)+SUMIF('Outras ações discricionárias'!G:G,'Resumo por unidade'!B5,'Outras ações discricionárias'!I:I)</f>
        <v>1634826</v>
      </c>
      <c r="D5" s="41">
        <f>1047000+587826</f>
        <v>1634826</v>
      </c>
      <c r="E5" s="42">
        <f>D5-C5</f>
        <v>0</v>
      </c>
      <c r="G5" s="47" t="s">
        <v>635</v>
      </c>
      <c r="H5" s="70">
        <f>+H6+H17</f>
        <v>144054989</v>
      </c>
      <c r="I5" s="66">
        <f>+I6+I17</f>
        <v>144054989</v>
      </c>
      <c r="K5" s="79">
        <v>1525097</v>
      </c>
    </row>
    <row r="6" spans="2:12" ht="32.25" thickBot="1" x14ac:dyDescent="0.3">
      <c r="B6" s="31" t="s">
        <v>64</v>
      </c>
      <c r="C6" s="41">
        <f>SUMIF(PCA!G:G,'Resumo por unidade'!B6,PCA!I:I)+SUMIF('Outras ações discricionárias'!G:G,'Resumo por unidade'!B6,'Outras ações discricionárias'!I:I)</f>
        <v>62064414.519999996</v>
      </c>
      <c r="D6" s="43">
        <f>62400403</f>
        <v>62400403</v>
      </c>
      <c r="E6" s="44">
        <f t="shared" ref="E6:E13" si="0">D6-C6</f>
        <v>335988.48000000417</v>
      </c>
      <c r="G6" s="26" t="s">
        <v>545</v>
      </c>
      <c r="H6" s="71">
        <f>SUM(H7:H16)</f>
        <v>143467163</v>
      </c>
      <c r="I6" s="28">
        <f>SUM(I7:I16)</f>
        <v>143467163</v>
      </c>
      <c r="K6" s="80">
        <v>1526880</v>
      </c>
    </row>
    <row r="7" spans="2:12" ht="18.75" x14ac:dyDescent="0.25">
      <c r="B7" s="31" t="s">
        <v>143</v>
      </c>
      <c r="C7" s="41">
        <f>SUMIF(PCA!G:G,'Resumo por unidade'!B7,PCA!I:I)+SUMIF('Outras ações discricionárias'!G:G,'Resumo por unidade'!B7,'Outras ações discricionárias'!I:I)</f>
        <v>59758135.548197858</v>
      </c>
      <c r="D7" s="43">
        <v>59758136</v>
      </c>
      <c r="E7" s="44">
        <f t="shared" si="0"/>
        <v>0.45180214196443558</v>
      </c>
      <c r="G7" s="27" t="s">
        <v>546</v>
      </c>
      <c r="H7" s="72">
        <v>62400403</v>
      </c>
      <c r="I7" s="29">
        <v>62400403</v>
      </c>
      <c r="K7" s="46"/>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547</v>
      </c>
      <c r="H8" s="72">
        <v>4259200</v>
      </c>
      <c r="I8" s="82">
        <f>4259200-5160</f>
        <v>4254040</v>
      </c>
    </row>
    <row r="9" spans="2:12" ht="31.5" x14ac:dyDescent="0.25">
      <c r="B9" s="31" t="s">
        <v>243</v>
      </c>
      <c r="C9" s="41">
        <f>SUMIF(PCA!G:G,'Resumo por unidade'!B9,PCA!I:I)+SUMIF('Outras ações discricionárias'!G:G,'Resumo por unidade'!B9,'Outras ações discricionárias'!I:I)</f>
        <v>5000000</v>
      </c>
      <c r="D9" s="43">
        <v>5000000</v>
      </c>
      <c r="E9" s="44">
        <f t="shared" si="0"/>
        <v>0</v>
      </c>
      <c r="G9" s="27" t="s">
        <v>548</v>
      </c>
      <c r="H9" s="72">
        <f>50664516+1199135</f>
        <v>51863651</v>
      </c>
      <c r="I9" s="82">
        <f>50664516+1199135-2452075</f>
        <v>49411576</v>
      </c>
    </row>
    <row r="10" spans="2:12" ht="31.5" x14ac:dyDescent="0.25">
      <c r="B10" s="31" t="s">
        <v>15</v>
      </c>
      <c r="C10" s="41">
        <f>SUMIF(PCA!G:G,'Resumo por unidade'!B10,PCA!I:I)+SUMIF('Outras ações discricionárias'!G:G,'Resumo por unidade'!B10,'Outras ações discricionárias'!I:I)</f>
        <v>4259200</v>
      </c>
      <c r="D10" s="43">
        <f>4259200-5160</f>
        <v>4254040</v>
      </c>
      <c r="E10" s="44">
        <f t="shared" si="0"/>
        <v>-5160</v>
      </c>
      <c r="G10" s="27" t="s">
        <v>549</v>
      </c>
      <c r="H10" s="72">
        <v>1613355</v>
      </c>
      <c r="I10" s="81">
        <f>1613355+2452075</f>
        <v>4065430</v>
      </c>
    </row>
    <row r="11" spans="2:12" ht="18.75" x14ac:dyDescent="0.25">
      <c r="B11" s="31" t="s">
        <v>201</v>
      </c>
      <c r="C11" s="41">
        <f>SUMIF(PCA!G:G,'Resumo por unidade'!B11,PCA!I:I)+SUMIF('Outras ações discricionárias'!G:G,'Resumo por unidade'!B11,'Outras ações discricionárias'!I:I)</f>
        <v>1715557</v>
      </c>
      <c r="D11" s="43">
        <v>1715557</v>
      </c>
      <c r="E11" s="44">
        <f t="shared" si="0"/>
        <v>0</v>
      </c>
      <c r="G11" s="27" t="s">
        <v>550</v>
      </c>
      <c r="H11" s="72">
        <v>6281130</v>
      </c>
      <c r="I11" s="29">
        <v>6281130</v>
      </c>
    </row>
    <row r="12" spans="2:12" ht="18.75" x14ac:dyDescent="0.25">
      <c r="B12" s="31" t="s">
        <v>250</v>
      </c>
      <c r="C12" s="41">
        <f>SUMIF(PCA!G:G,'Resumo por unidade'!B12,PCA!I:I)+SUMIF('Outras ações discricionárias'!G:G,'Resumo por unidade'!B12,'Outras ações discricionárias'!I:I)</f>
        <v>866257</v>
      </c>
      <c r="D12" s="43">
        <f>866257+5160</f>
        <v>871417</v>
      </c>
      <c r="E12" s="44">
        <f t="shared" si="0"/>
        <v>5160</v>
      </c>
      <c r="G12" s="27" t="s">
        <v>551</v>
      </c>
      <c r="H12" s="72">
        <v>1715557</v>
      </c>
      <c r="I12" s="29">
        <v>1715557</v>
      </c>
    </row>
    <row r="13" spans="2:12" ht="19.5" thickBot="1" x14ac:dyDescent="0.3">
      <c r="B13" s="38" t="s">
        <v>258</v>
      </c>
      <c r="C13" s="39">
        <f>SUM(C5:C12)</f>
        <v>143719000.06819785</v>
      </c>
      <c r="D13" s="39">
        <f>SUM(D5:D12)</f>
        <v>144054989</v>
      </c>
      <c r="E13" s="40">
        <f t="shared" si="0"/>
        <v>335988.93180215359</v>
      </c>
      <c r="G13" s="27" t="s">
        <v>552</v>
      </c>
      <c r="H13" s="72">
        <v>1047000</v>
      </c>
      <c r="I13" s="29">
        <v>1047000</v>
      </c>
    </row>
    <row r="14" spans="2:12" ht="32.25" thickBot="1" x14ac:dyDescent="0.3">
      <c r="G14" s="27" t="s">
        <v>553</v>
      </c>
      <c r="H14" s="72">
        <v>866257</v>
      </c>
      <c r="I14" s="81">
        <f>866257+5160</f>
        <v>871417</v>
      </c>
    </row>
    <row r="15" spans="2:12" ht="19.5" thickBot="1" x14ac:dyDescent="0.3">
      <c r="B15" s="15"/>
      <c r="C15" s="33">
        <f>SUMIF(PCA!T:T,"&lt;&gt;",PCA!I:I)-SUM(C17:C49)</f>
        <v>0</v>
      </c>
      <c r="D15" s="15"/>
      <c r="E15" s="15"/>
      <c r="G15" s="27" t="s">
        <v>554</v>
      </c>
      <c r="H15" s="72">
        <v>5000000</v>
      </c>
      <c r="I15" s="29">
        <v>5000000</v>
      </c>
    </row>
    <row r="16" spans="2:12" ht="19.5" thickBot="1" x14ac:dyDescent="0.3">
      <c r="B16" s="35" t="s">
        <v>750</v>
      </c>
      <c r="C16" s="36" t="s">
        <v>255</v>
      </c>
      <c r="D16" s="36" t="s">
        <v>256</v>
      </c>
      <c r="E16" s="37" t="s">
        <v>257</v>
      </c>
      <c r="G16" s="27" t="s">
        <v>555</v>
      </c>
      <c r="H16" s="72">
        <v>8420610</v>
      </c>
      <c r="I16" s="29">
        <v>8420610</v>
      </c>
    </row>
    <row r="17" spans="2:9" ht="18.75" x14ac:dyDescent="0.25">
      <c r="B17" s="34" t="s">
        <v>712</v>
      </c>
      <c r="C17" s="41">
        <f>SUMIF(PCA!T:T,'Resumo por unidade'!B17,PCA!I:I)</f>
        <v>570</v>
      </c>
      <c r="D17" s="41">
        <v>57208.33</v>
      </c>
      <c r="E17" s="42">
        <f>D17-C17</f>
        <v>56638.33</v>
      </c>
      <c r="G17" s="26" t="s">
        <v>636</v>
      </c>
      <c r="H17" s="73">
        <v>587826</v>
      </c>
      <c r="I17" s="48">
        <v>587826</v>
      </c>
    </row>
    <row r="18" spans="2:9" ht="18.75" x14ac:dyDescent="0.25">
      <c r="B18" s="34" t="s">
        <v>664</v>
      </c>
      <c r="C18" s="41">
        <f>SUMIF(PCA!T:T,'Resumo por unidade'!B18,PCA!I:I)</f>
        <v>20727.95</v>
      </c>
      <c r="D18" s="41">
        <v>57208.33</v>
      </c>
      <c r="E18" s="42">
        <f t="shared" ref="E18:E49" si="1">D18-C18</f>
        <v>36480.380000000005</v>
      </c>
      <c r="G18" s="27" t="s">
        <v>637</v>
      </c>
      <c r="H18" s="72">
        <v>199625</v>
      </c>
      <c r="I18" s="29">
        <v>199625</v>
      </c>
    </row>
    <row r="19" spans="2:9" ht="19.5" thickBot="1" x14ac:dyDescent="0.3">
      <c r="B19" s="34" t="s">
        <v>737</v>
      </c>
      <c r="C19" s="41">
        <f>SUMIF(PCA!T:T,'Resumo por unidade'!B19,PCA!I:I)</f>
        <v>42235.61</v>
      </c>
      <c r="D19" s="41">
        <v>57208.33</v>
      </c>
      <c r="E19" s="42">
        <f t="shared" si="1"/>
        <v>14972.720000000001</v>
      </c>
      <c r="G19" s="49" t="s">
        <v>638</v>
      </c>
      <c r="H19" s="77">
        <v>388201</v>
      </c>
      <c r="I19" s="30">
        <v>388201</v>
      </c>
    </row>
    <row r="20" spans="2:9" ht="15.75" x14ac:dyDescent="0.25">
      <c r="B20" s="34" t="s">
        <v>734</v>
      </c>
      <c r="C20" s="41">
        <f>SUMIF(PCA!T:T,'Resumo por unidade'!B20,PCA!I:I)</f>
        <v>7535.04</v>
      </c>
      <c r="D20" s="41">
        <v>114416.65</v>
      </c>
      <c r="E20" s="42">
        <f t="shared" si="1"/>
        <v>106881.61</v>
      </c>
    </row>
    <row r="21" spans="2:9" ht="15.75" x14ac:dyDescent="0.25">
      <c r="B21" s="34" t="s">
        <v>735</v>
      </c>
      <c r="C21" s="41">
        <f>SUMIF(PCA!T:T,'Resumo por unidade'!B21,PCA!I:I)</f>
        <v>0</v>
      </c>
      <c r="D21" s="41">
        <v>57208.33</v>
      </c>
      <c r="E21" s="42">
        <f t="shared" si="1"/>
        <v>57208.33</v>
      </c>
    </row>
    <row r="22" spans="2:9" ht="15.75" x14ac:dyDescent="0.25">
      <c r="B22" s="34" t="s">
        <v>736</v>
      </c>
      <c r="C22" s="41">
        <f>SUMIF(PCA!T:T,'Resumo por unidade'!B22,PCA!I:I)</f>
        <v>16514.14</v>
      </c>
      <c r="D22" s="41">
        <v>57208.33</v>
      </c>
      <c r="E22" s="42">
        <f t="shared" si="1"/>
        <v>40694.19</v>
      </c>
    </row>
    <row r="23" spans="2:9" ht="15.75" x14ac:dyDescent="0.25">
      <c r="B23" s="34" t="s">
        <v>746</v>
      </c>
      <c r="C23" s="41">
        <f>SUMIF(PCA!T:T,'Resumo por unidade'!B23,PCA!I:I)</f>
        <v>14000</v>
      </c>
      <c r="D23" s="41">
        <v>57208.33</v>
      </c>
      <c r="E23" s="42">
        <f t="shared" si="1"/>
        <v>43208.33</v>
      </c>
    </row>
    <row r="24" spans="2:9" ht="15.75" x14ac:dyDescent="0.25">
      <c r="B24" s="34" t="s">
        <v>741</v>
      </c>
      <c r="C24" s="41">
        <f>SUMIF(PCA!T:T,'Resumo por unidade'!B24,PCA!I:I)</f>
        <v>0</v>
      </c>
      <c r="D24" s="41">
        <v>57208.33</v>
      </c>
      <c r="E24" s="42">
        <f t="shared" si="1"/>
        <v>57208.33</v>
      </c>
    </row>
    <row r="25" spans="2:9" ht="15.75" x14ac:dyDescent="0.25">
      <c r="B25" s="34" t="s">
        <v>666</v>
      </c>
      <c r="C25" s="41">
        <f>SUMIF(PCA!T:T,'Resumo por unidade'!B25,PCA!I:I)</f>
        <v>20399.82</v>
      </c>
      <c r="D25" s="41">
        <v>57208.33</v>
      </c>
      <c r="E25" s="42">
        <f t="shared" si="1"/>
        <v>36808.51</v>
      </c>
    </row>
    <row r="26" spans="2:9" ht="15.75" x14ac:dyDescent="0.25">
      <c r="B26" s="34" t="s">
        <v>743</v>
      </c>
      <c r="C26" s="41">
        <f>SUMIF(PCA!T:T,'Resumo por unidade'!B26,PCA!I:I)</f>
        <v>8458.86</v>
      </c>
      <c r="D26" s="41">
        <v>57208.33</v>
      </c>
      <c r="E26" s="42">
        <f t="shared" si="1"/>
        <v>48749.47</v>
      </c>
    </row>
    <row r="27" spans="2:9" ht="15.75" x14ac:dyDescent="0.25">
      <c r="B27" s="34" t="s">
        <v>668</v>
      </c>
      <c r="C27" s="41">
        <f>SUMIF(PCA!T:T,'Resumo por unidade'!B27,PCA!I:I)</f>
        <v>38466.61</v>
      </c>
      <c r="D27" s="41">
        <v>57208.33</v>
      </c>
      <c r="E27" s="42">
        <f t="shared" si="1"/>
        <v>18741.72</v>
      </c>
    </row>
    <row r="28" spans="2:9" ht="15.75" x14ac:dyDescent="0.25">
      <c r="B28" s="34" t="s">
        <v>674</v>
      </c>
      <c r="C28" s="41">
        <f>SUMIF(PCA!T:T,'Resumo por unidade'!B28,PCA!I:I)</f>
        <v>25750.85</v>
      </c>
      <c r="D28" s="41">
        <v>57208.33</v>
      </c>
      <c r="E28" s="42">
        <f t="shared" si="1"/>
        <v>31457.480000000003</v>
      </c>
    </row>
    <row r="29" spans="2:9" ht="15.75" x14ac:dyDescent="0.25">
      <c r="B29" s="34" t="s">
        <v>749</v>
      </c>
      <c r="C29" s="41">
        <f>SUMIF(PCA!T:T,'Resumo por unidade'!B29,PCA!I:I)</f>
        <v>9344.01</v>
      </c>
      <c r="D29" s="41">
        <v>57208.33</v>
      </c>
      <c r="E29" s="42">
        <f>D29-C29</f>
        <v>47864.32</v>
      </c>
    </row>
    <row r="30" spans="2:9" ht="15.75" x14ac:dyDescent="0.25">
      <c r="B30" s="69" t="s">
        <v>774</v>
      </c>
      <c r="C30" s="41">
        <f>SUMIF(PCA!T:T,'Resumo por unidade'!B30,PCA!I:I)</f>
        <v>53831.93</v>
      </c>
      <c r="D30" s="41">
        <v>57208.33</v>
      </c>
      <c r="E30" s="42">
        <f>D30-C30</f>
        <v>3376.4000000000015</v>
      </c>
    </row>
    <row r="31" spans="2:9" ht="15.75" x14ac:dyDescent="0.25">
      <c r="B31" s="34" t="s">
        <v>665</v>
      </c>
      <c r="C31" s="41">
        <f>SUMIF(PCA!T:T,'Resumo por unidade'!B31,PCA!I:I)</f>
        <v>8691.8100000000013</v>
      </c>
      <c r="D31" s="41">
        <v>57208.33</v>
      </c>
      <c r="E31" s="42">
        <f t="shared" si="1"/>
        <v>48516.520000000004</v>
      </c>
    </row>
    <row r="32" spans="2:9" ht="15.75" x14ac:dyDescent="0.25">
      <c r="B32" s="34" t="s">
        <v>667</v>
      </c>
      <c r="C32" s="41">
        <f>SUMIF(PCA!T:T,'Resumo por unidade'!B32,PCA!I:I)</f>
        <v>29239.34</v>
      </c>
      <c r="D32" s="41">
        <v>57208.33</v>
      </c>
      <c r="E32" s="42">
        <f t="shared" si="1"/>
        <v>27968.99</v>
      </c>
    </row>
    <row r="33" spans="2:5" ht="15.75" x14ac:dyDescent="0.25">
      <c r="B33" s="34" t="s">
        <v>714</v>
      </c>
      <c r="C33" s="41">
        <f>SUMIF(PCA!T:T,'Resumo por unidade'!B33,PCA!I:I)</f>
        <v>9714.2000000000007</v>
      </c>
      <c r="D33" s="41">
        <v>57208.33</v>
      </c>
      <c r="E33" s="42">
        <f t="shared" si="1"/>
        <v>47494.130000000005</v>
      </c>
    </row>
    <row r="34" spans="2:5" ht="15.75" x14ac:dyDescent="0.25">
      <c r="B34" s="34" t="s">
        <v>713</v>
      </c>
      <c r="C34" s="41">
        <f>SUMIF(PCA!T:T,'Resumo por unidade'!B34,PCA!I:I)</f>
        <v>16640.849999999999</v>
      </c>
      <c r="D34" s="41">
        <v>57208.33</v>
      </c>
      <c r="E34" s="42">
        <f t="shared" si="1"/>
        <v>40567.480000000003</v>
      </c>
    </row>
    <row r="35" spans="2:5" ht="15.75" x14ac:dyDescent="0.25">
      <c r="B35" s="34" t="s">
        <v>669</v>
      </c>
      <c r="C35" s="41">
        <f>SUMIF(PCA!T:T,'Resumo por unidade'!B35,PCA!I:I)</f>
        <v>625</v>
      </c>
      <c r="D35" s="41">
        <v>57208.33</v>
      </c>
      <c r="E35" s="42">
        <f t="shared" si="1"/>
        <v>56583.33</v>
      </c>
    </row>
    <row r="36" spans="2:5" ht="15.75" x14ac:dyDescent="0.25">
      <c r="B36" s="34" t="s">
        <v>672</v>
      </c>
      <c r="C36" s="41">
        <f>SUMIF(PCA!T:T,'Resumo por unidade'!B36,PCA!I:I)</f>
        <v>4300</v>
      </c>
      <c r="D36" s="41">
        <v>57208.33</v>
      </c>
      <c r="E36" s="42">
        <f t="shared" si="1"/>
        <v>52908.33</v>
      </c>
    </row>
    <row r="37" spans="2:5" ht="15.75" x14ac:dyDescent="0.25">
      <c r="B37" s="34" t="s">
        <v>673</v>
      </c>
      <c r="C37" s="41">
        <f>SUMIF(PCA!T:T,'Resumo por unidade'!B37,PCA!I:I)</f>
        <v>17360</v>
      </c>
      <c r="D37" s="41">
        <v>57208.33</v>
      </c>
      <c r="E37" s="42">
        <f t="shared" si="1"/>
        <v>39848.33</v>
      </c>
    </row>
    <row r="38" spans="2:5" ht="15.75" x14ac:dyDescent="0.25">
      <c r="B38" s="34" t="s">
        <v>670</v>
      </c>
      <c r="C38" s="41">
        <f>SUMIF(PCA!T:T,'Resumo por unidade'!B38,PCA!I:I)</f>
        <v>285</v>
      </c>
      <c r="D38" s="41">
        <v>57208.33</v>
      </c>
      <c r="E38" s="42">
        <f t="shared" si="1"/>
        <v>56923.33</v>
      </c>
    </row>
    <row r="39" spans="2:5" ht="15.75" x14ac:dyDescent="0.25">
      <c r="B39" s="34" t="s">
        <v>675</v>
      </c>
      <c r="C39" s="41">
        <f>SUMIF(PCA!T:T,'Resumo por unidade'!B39,PCA!I:I)</f>
        <v>8499</v>
      </c>
      <c r="D39" s="41">
        <v>57208.33</v>
      </c>
      <c r="E39" s="42">
        <f t="shared" si="1"/>
        <v>48709.33</v>
      </c>
    </row>
    <row r="40" spans="2:5" ht="15.75" x14ac:dyDescent="0.25">
      <c r="B40" s="34" t="s">
        <v>747</v>
      </c>
      <c r="C40" s="41">
        <f>SUMIF(PCA!T:T,'Resumo por unidade'!B40,PCA!I:I)</f>
        <v>9500</v>
      </c>
      <c r="D40" s="41">
        <v>57208.33</v>
      </c>
      <c r="E40" s="42">
        <f t="shared" si="1"/>
        <v>47708.33</v>
      </c>
    </row>
    <row r="41" spans="2:5" ht="15.75" x14ac:dyDescent="0.25">
      <c r="B41" s="34" t="s">
        <v>671</v>
      </c>
      <c r="C41" s="41">
        <f>SUMIF(PCA!T:T,'Resumo por unidade'!B41,PCA!I:I)</f>
        <v>5000</v>
      </c>
      <c r="D41" s="41">
        <v>57208.33</v>
      </c>
      <c r="E41" s="42">
        <f t="shared" si="1"/>
        <v>52208.33</v>
      </c>
    </row>
    <row r="42" spans="2:5" ht="15.75" x14ac:dyDescent="0.25">
      <c r="B42" s="34" t="s">
        <v>742</v>
      </c>
      <c r="C42" s="41">
        <f>SUMIF(PCA!T:T,'Resumo por unidade'!B42,PCA!I:I)</f>
        <v>9360</v>
      </c>
      <c r="D42" s="41">
        <v>57208.33</v>
      </c>
      <c r="E42" s="42">
        <f t="shared" si="1"/>
        <v>47848.33</v>
      </c>
    </row>
    <row r="43" spans="2:5" ht="15.75" x14ac:dyDescent="0.25">
      <c r="B43" s="34" t="s">
        <v>740</v>
      </c>
      <c r="C43" s="41">
        <f>SUMIF(PCA!T:T,'Resumo por unidade'!B43,PCA!I:I)</f>
        <v>33999.699999999997</v>
      </c>
      <c r="D43" s="41">
        <v>57208.33</v>
      </c>
      <c r="E43" s="42">
        <f t="shared" si="1"/>
        <v>23208.630000000005</v>
      </c>
    </row>
    <row r="44" spans="2:5" ht="15.75" x14ac:dyDescent="0.25">
      <c r="B44" s="34" t="s">
        <v>739</v>
      </c>
      <c r="C44" s="41">
        <f>SUMIF(PCA!T:T,'Resumo por unidade'!B44,PCA!I:I)</f>
        <v>6994.23</v>
      </c>
      <c r="D44" s="41">
        <v>57208.33</v>
      </c>
      <c r="E44" s="42">
        <f t="shared" ref="E44:E45" si="2">D44-C44</f>
        <v>50214.100000000006</v>
      </c>
    </row>
    <row r="45" spans="2:5" ht="15.75" x14ac:dyDescent="0.25">
      <c r="B45" s="69" t="s">
        <v>779</v>
      </c>
      <c r="C45" s="41">
        <f>SUMIF(PCA!T:T,'Resumo por unidade'!B45,PCA!I:I)</f>
        <v>6415.26</v>
      </c>
      <c r="D45" s="41">
        <v>57208.33</v>
      </c>
      <c r="E45" s="42">
        <f t="shared" si="2"/>
        <v>50793.07</v>
      </c>
    </row>
    <row r="46" spans="2:5" ht="15.75" x14ac:dyDescent="0.25">
      <c r="B46" s="34" t="s">
        <v>744</v>
      </c>
      <c r="C46" s="41">
        <f>SUMIF(PCA!T:T,'Resumo por unidade'!B46,PCA!I:I)</f>
        <v>582.86</v>
      </c>
      <c r="D46" s="41">
        <v>57208.33</v>
      </c>
      <c r="E46" s="42">
        <f t="shared" si="1"/>
        <v>56625.47</v>
      </c>
    </row>
    <row r="47" spans="2:5" ht="15.75" x14ac:dyDescent="0.25">
      <c r="B47" s="34" t="s">
        <v>748</v>
      </c>
      <c r="C47" s="41">
        <f>SUMIF(PCA!T:T,'Resumo por unidade'!B47,PCA!I:I)</f>
        <v>27878.400000000001</v>
      </c>
      <c r="D47" s="41">
        <v>57208.33</v>
      </c>
      <c r="E47" s="42">
        <f t="shared" si="1"/>
        <v>29329.93</v>
      </c>
    </row>
    <row r="48" spans="2:5" ht="15.75" x14ac:dyDescent="0.25">
      <c r="B48" s="34" t="s">
        <v>738</v>
      </c>
      <c r="C48" s="41">
        <f>SUMIF(PCA!T:T,'Resumo por unidade'!B48,PCA!I:I)</f>
        <v>38748.270000000004</v>
      </c>
      <c r="D48" s="41">
        <v>57208.33</v>
      </c>
      <c r="E48" s="42">
        <f t="shared" si="1"/>
        <v>18460.059999999998</v>
      </c>
    </row>
    <row r="49" spans="2:5" ht="16.5" thickBot="1" x14ac:dyDescent="0.3">
      <c r="B49" s="63" t="s">
        <v>745</v>
      </c>
      <c r="C49" s="64">
        <f>SUMIF(PCA!T:T,'Resumo por unidade'!B49,PCA!I:I)</f>
        <v>2083.6999999999998</v>
      </c>
      <c r="D49" s="64">
        <v>57208.33</v>
      </c>
      <c r="E49" s="65">
        <f t="shared" si="1"/>
        <v>55124.630000000005</v>
      </c>
    </row>
  </sheetData>
  <sheetProtection algorithmName="SHA-512" hashValue="qw468H5sBggPlDaITZyHtuFJGtNYBxAXBhhXzM94/DKRajHh0uX8DzRfRgHq8Hf+DgWV1pXWFOsJ4ZICVvEnww==" saltValue="QC2Ob7z1f0eYvSv+3YcQSA==" spinCount="100000" sheet="1" objects="1" scenario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Administrador</cp:lastModifiedBy>
  <dcterms:created xsi:type="dcterms:W3CDTF">2022-06-21T18:57:23Z</dcterms:created>
  <dcterms:modified xsi:type="dcterms:W3CDTF">2023-08-16T18:37:03Z</dcterms:modified>
</cp:coreProperties>
</file>