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Q:\DG\GDG\_Compartilhado\Processo de aquisições\2023\"/>
    </mc:Choice>
  </mc:AlternateContent>
  <bookViews>
    <workbookView xWindow="0" yWindow="0" windowWidth="28800" windowHeight="11700" activeTab="2"/>
  </bookViews>
  <sheets>
    <sheet name="PCA" sheetId="4" r:id="rId1"/>
    <sheet name="Outras ações discricionárias" sheetId="6" r:id="rId2"/>
    <sheet name="Resumo por unidade" sheetId="5" r:id="rId3"/>
  </sheets>
  <definedNames>
    <definedName name="_xlnm._FilterDatabase" localSheetId="1" hidden="1">'Outras ações discricionárias'!$B$6:$S$20</definedName>
    <definedName name="_xlnm._FilterDatabase" localSheetId="0" hidden="1">PCA!$B$6:$T$192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 i="5" l="1"/>
  <c r="E47" i="5" s="1"/>
  <c r="C46" i="5"/>
  <c r="E46" i="5" s="1"/>
  <c r="C45" i="5"/>
  <c r="E45" i="5" s="1"/>
  <c r="C44" i="5"/>
  <c r="E44" i="5" s="1"/>
  <c r="C43" i="5"/>
  <c r="E43" i="5" s="1"/>
  <c r="C42" i="5"/>
  <c r="E42" i="5" s="1"/>
  <c r="C41" i="5"/>
  <c r="E41" i="5" s="1"/>
  <c r="C40" i="5"/>
  <c r="E40" i="5" s="1"/>
  <c r="C39" i="5"/>
  <c r="E39" i="5" s="1"/>
  <c r="C38" i="5"/>
  <c r="E38" i="5" s="1"/>
  <c r="C37" i="5"/>
  <c r="E37" i="5" s="1"/>
  <c r="C36" i="5"/>
  <c r="E36" i="5" s="1"/>
  <c r="C35" i="5"/>
  <c r="E35" i="5" s="1"/>
  <c r="C34" i="5"/>
  <c r="E34" i="5" s="1"/>
  <c r="C33" i="5"/>
  <c r="E33" i="5" s="1"/>
  <c r="C32" i="5"/>
  <c r="E32" i="5" s="1"/>
  <c r="C31" i="5"/>
  <c r="E31" i="5" s="1"/>
  <c r="C30" i="5"/>
  <c r="E30" i="5" s="1"/>
  <c r="C29" i="5"/>
  <c r="E29" i="5" s="1"/>
  <c r="C28" i="5"/>
  <c r="E28" i="5" s="1"/>
  <c r="C27" i="5"/>
  <c r="E27" i="5" s="1"/>
  <c r="C26" i="5"/>
  <c r="E26" i="5" s="1"/>
  <c r="C25" i="5"/>
  <c r="E25" i="5" s="1"/>
  <c r="C24" i="5"/>
  <c r="E24" i="5" s="1"/>
  <c r="C23" i="5"/>
  <c r="E23" i="5" s="1"/>
  <c r="C22" i="5"/>
  <c r="E22" i="5" s="1"/>
  <c r="C21" i="5"/>
  <c r="E21" i="5" s="1"/>
  <c r="C20" i="5"/>
  <c r="C19" i="5"/>
  <c r="E19" i="5" s="1"/>
  <c r="C18" i="5"/>
  <c r="E18" i="5" s="1"/>
  <c r="C17" i="5"/>
  <c r="E17" i="5" s="1"/>
  <c r="C15" i="5" l="1"/>
  <c r="E20" i="5"/>
  <c r="I163" i="4" l="1"/>
  <c r="I162" i="4"/>
  <c r="I161" i="4"/>
  <c r="I160" i="4"/>
  <c r="I11" i="4"/>
  <c r="I14" i="4"/>
  <c r="I76" i="4"/>
  <c r="I10" i="4"/>
  <c r="I185" i="4"/>
  <c r="I72" i="4"/>
  <c r="I49" i="4"/>
  <c r="I111" i="4"/>
  <c r="I90" i="4"/>
  <c r="I19" i="4" l="1"/>
  <c r="I41" i="4"/>
  <c r="I121" i="4" l="1"/>
  <c r="I124" i="4"/>
  <c r="I73" i="4" l="1"/>
  <c r="I71" i="4"/>
  <c r="I62" i="4"/>
  <c r="I61" i="4"/>
  <c r="I55" i="4"/>
  <c r="I57" i="4"/>
  <c r="I58" i="4"/>
  <c r="I16" i="4"/>
  <c r="I8" i="4" l="1"/>
  <c r="I84" i="4"/>
  <c r="I80" i="4"/>
  <c r="D5" i="5"/>
  <c r="H9" i="5"/>
  <c r="H6" i="5" s="1"/>
  <c r="H5" i="5" s="1"/>
  <c r="C8" i="5" l="1"/>
  <c r="C9" i="5"/>
  <c r="C10" i="5"/>
  <c r="C11" i="5"/>
  <c r="C12" i="5"/>
  <c r="C5" i="5"/>
  <c r="I87" i="4" l="1"/>
  <c r="I125" i="4"/>
  <c r="C7" i="5" l="1"/>
  <c r="I52" i="4" l="1"/>
  <c r="I51" i="4"/>
  <c r="I48" i="4"/>
  <c r="I47" i="4"/>
  <c r="I67" i="4"/>
  <c r="I66" i="4"/>
  <c r="I29" i="4"/>
  <c r="I28" i="4"/>
  <c r="I27" i="4" l="1"/>
  <c r="I26" i="4"/>
  <c r="I7" i="4"/>
  <c r="I5" i="4" s="1"/>
  <c r="C6" i="5" l="1"/>
  <c r="D6" i="5"/>
  <c r="E7" i="5" l="1"/>
  <c r="E9" i="5" l="1"/>
  <c r="E10" i="5"/>
  <c r="E11" i="5"/>
  <c r="E12" i="5"/>
  <c r="E8" i="5"/>
  <c r="D13" i="5"/>
  <c r="E5" i="5"/>
  <c r="C13" i="5" l="1"/>
  <c r="C3" i="5" s="1"/>
  <c r="E6" i="5"/>
  <c r="E13" i="5" l="1"/>
</calcChain>
</file>

<file path=xl/comments1.xml><?xml version="1.0" encoding="utf-8"?>
<comments xmlns="http://schemas.openxmlformats.org/spreadsheetml/2006/main">
  <authors>
    <author>Administrador</author>
  </authors>
  <commentList>
    <comment ref="R122" authorId="0" shapeId="0">
      <text>
        <r>
          <rPr>
            <b/>
            <sz val="9"/>
            <color indexed="81"/>
            <rFont val="Segoe UI"/>
            <family val="2"/>
          </rPr>
          <t>SAD:</t>
        </r>
        <r>
          <rPr>
            <sz val="9"/>
            <color indexed="81"/>
            <rFont val="Segoe UI"/>
            <family val="2"/>
          </rPr>
          <t xml:space="preserve">
A data de referência deve estar em 2023 para aquisições diretas ou licitações.</t>
        </r>
      </text>
    </comment>
    <comment ref="R124" authorId="0" shapeId="0">
      <text>
        <r>
          <rPr>
            <b/>
            <sz val="9"/>
            <color indexed="81"/>
            <rFont val="Segoe UI"/>
            <family val="2"/>
          </rPr>
          <t>SAD:</t>
        </r>
        <r>
          <rPr>
            <sz val="9"/>
            <color indexed="81"/>
            <rFont val="Segoe UI"/>
            <family val="2"/>
          </rPr>
          <t xml:space="preserve">
A data de referência deve estar em 2023 para aquisições diretas ou licitações.</t>
        </r>
      </text>
    </comment>
    <comment ref="R138" authorId="0" shapeId="0">
      <text>
        <r>
          <rPr>
            <b/>
            <sz val="9"/>
            <color indexed="81"/>
            <rFont val="Segoe UI"/>
            <family val="2"/>
          </rPr>
          <t>SAD:</t>
        </r>
        <r>
          <rPr>
            <sz val="9"/>
            <color indexed="81"/>
            <rFont val="Segoe UI"/>
            <family val="2"/>
          </rPr>
          <t xml:space="preserve">
A data de referência deve estar em 2023 para aquisições diretas ou licitações.</t>
        </r>
      </text>
    </comment>
    <comment ref="R141" authorId="0" shapeId="0">
      <text>
        <r>
          <rPr>
            <b/>
            <sz val="9"/>
            <color indexed="81"/>
            <rFont val="Segoe UI"/>
            <family val="2"/>
          </rPr>
          <t>SAD:</t>
        </r>
        <r>
          <rPr>
            <sz val="9"/>
            <color indexed="81"/>
            <rFont val="Segoe UI"/>
            <family val="2"/>
          </rPr>
          <t xml:space="preserve">
A data de referência deve estar em 2023 para aquisições diretas ou licitações.</t>
        </r>
      </text>
    </comment>
    <comment ref="R142" authorId="0" shapeId="0">
      <text>
        <r>
          <rPr>
            <b/>
            <sz val="9"/>
            <color indexed="81"/>
            <rFont val="Segoe UI"/>
            <family val="2"/>
          </rPr>
          <t>SAD:</t>
        </r>
        <r>
          <rPr>
            <sz val="9"/>
            <color indexed="81"/>
            <rFont val="Segoe UI"/>
            <family val="2"/>
          </rPr>
          <t xml:space="preserve">
A data de referência deve estar em 2023 para aquisições diretas ou licitações.</t>
        </r>
      </text>
    </comment>
    <comment ref="R143" authorId="0" shapeId="0">
      <text>
        <r>
          <rPr>
            <b/>
            <sz val="9"/>
            <color indexed="81"/>
            <rFont val="Segoe UI"/>
            <family val="2"/>
          </rPr>
          <t>SAD:</t>
        </r>
        <r>
          <rPr>
            <sz val="9"/>
            <color indexed="81"/>
            <rFont val="Segoe UI"/>
            <family val="2"/>
          </rPr>
          <t xml:space="preserve">
A data de referência deve estar em 2023 para aquisições diretas ou licitações.</t>
        </r>
      </text>
    </comment>
  </commentList>
</comments>
</file>

<file path=xl/sharedStrings.xml><?xml version="1.0" encoding="utf-8"?>
<sst xmlns="http://schemas.openxmlformats.org/spreadsheetml/2006/main" count="2852" uniqueCount="774">
  <si>
    <t>Ação orçamentária</t>
  </si>
  <si>
    <t>Plano Orçamentário</t>
  </si>
  <si>
    <t>Natureza de despesa detalhada</t>
  </si>
  <si>
    <t>Demanda</t>
  </si>
  <si>
    <t>Justificativa</t>
  </si>
  <si>
    <t>Alinhamento Estratégico</t>
  </si>
  <si>
    <t>Unidade</t>
  </si>
  <si>
    <t>UGR</t>
  </si>
  <si>
    <t>Nova demanda?</t>
  </si>
  <si>
    <t>Gasto continuado?</t>
  </si>
  <si>
    <t>Processo SEI</t>
  </si>
  <si>
    <t>Data de referência</t>
  </si>
  <si>
    <t>21BH</t>
  </si>
  <si>
    <t>0002</t>
  </si>
  <si>
    <t>Passagens concedidas à Corregedora, aos Juízes Auxiliares e aos servidores para afastamento da sede do serviço para realização de inspeção ou correição, bem como para o deslocamento da Corregedora e dos Juízes Auxiliares na sede do Conselho Nacional de Justiça (Instrução Normativa n. 10/2010, arts. 21 e 23)</t>
  </si>
  <si>
    <t>CN</t>
  </si>
  <si>
    <t>n/a</t>
  </si>
  <si>
    <t>Não</t>
  </si>
  <si>
    <t>Sim</t>
  </si>
  <si>
    <t>0000</t>
  </si>
  <si>
    <t>3.3.90.37.01</t>
  </si>
  <si>
    <t xml:space="preserve">A prestação de serviço especializado em comunicação social </t>
  </si>
  <si>
    <t>IX</t>
  </si>
  <si>
    <t>SCS</t>
  </si>
  <si>
    <t>Somente execução</t>
  </si>
  <si>
    <t>Licitação</t>
  </si>
  <si>
    <t>04788/2021</t>
  </si>
  <si>
    <t>Alta</t>
  </si>
  <si>
    <t>13197/2018</t>
  </si>
  <si>
    <t>3.3.90.39.49</t>
  </si>
  <si>
    <t>Prestação de serviço especializado em coleta de notícias de interesse do Conselho Nacional de Justiça</t>
  </si>
  <si>
    <t>08552/2019</t>
  </si>
  <si>
    <t>3.3.90.39.01</t>
  </si>
  <si>
    <t>O serviço de Banco de Imagens é extremamente importante para a  produção de conteúdo interno e externo</t>
  </si>
  <si>
    <t>Média</t>
  </si>
  <si>
    <t>3.3.90.39.63</t>
  </si>
  <si>
    <t xml:space="preserve">Material  gráfico 1  </t>
  </si>
  <si>
    <t>Impressão de folhetos, banners, folders e outros materiais de grande volume em papel.</t>
  </si>
  <si>
    <t xml:space="preserve">Material  gráfico 2 </t>
  </si>
  <si>
    <t>00794/2022</t>
  </si>
  <si>
    <t>Prestação de serviços de impressão em vinil para eventos. Necessário para a maior parte dos eventos para fins de divulgação e sinalização</t>
  </si>
  <si>
    <t>01004/2022</t>
  </si>
  <si>
    <t>Serviço de assinatura de revistas e jornais nacionais de forma on line com o objetivo de receber notícias dos cenários nacional e internacional.</t>
  </si>
  <si>
    <t xml:space="preserve">Gerenciar os canais oficiais do CNJ nas redes socias, conhecer melhor os usuários e definir estrateégias para melhora do alcance das publicações. </t>
  </si>
  <si>
    <t>08820/2021</t>
  </si>
  <si>
    <t>Gerenciar o conteúdo de apresentação viusal para vídeos</t>
  </si>
  <si>
    <t>Baixa</t>
  </si>
  <si>
    <t>ferramenta que envia informativos e notícias do CNJ por e-mail para grupos de assinantes. O serviço de newsletter faz parte da estratégia de comunicação do CNJ e é fundamental no relacionamento com a imprensa no tocante à visibilidade das ações e dos serviços prestados pelo CNJ.</t>
  </si>
  <si>
    <t>Prestação de serviço  de mailing de imprensa - com dados de contato de jornalistas e de veículos de todo o Brasil - e ferramenta de distribuição de press releases e boletins informativos (e-mail marketing) aos contatos tanto obtidos via mailing de imprensa, como contatos próprios da Secretaria de Comunicação Social.</t>
  </si>
  <si>
    <t>05608/2022</t>
  </si>
  <si>
    <t>3.3.90.39.05</t>
  </si>
  <si>
    <t>Contratação da ferramenta de tradução de libras e voz para o Portal CNJ.</t>
  </si>
  <si>
    <t>3.3.90.39.50</t>
  </si>
  <si>
    <t xml:space="preserve">Contratação de empresa especializada emm prestação de serviço  prestação de serviços de TV por assinatura para colher informações para realização de matérias judiciárias.  </t>
  </si>
  <si>
    <t>3.3.90.39.51</t>
  </si>
  <si>
    <t xml:space="preserve">Contratação de empresa de televisão corporativa que tenha áudio, vídeo e imagem para os elevadores, salas de reuniões, plenário e auditório do CNJ com conteúdo interno e customizados conforme necessidade do Conselho. A contratação deve englobar o fornecimento dos equipamentos de hardware e software assim como a instalação..  </t>
  </si>
  <si>
    <t>10232/2020</t>
  </si>
  <si>
    <t>4.4.90.52.33</t>
  </si>
  <si>
    <t>Equipamentos fotográficos, de audiovisual,  desing gráfico e imprensa</t>
  </si>
  <si>
    <t>Apoiar o núcleo de reportagem, fotográfica, design gráfico e audiovisual da SCS.</t>
  </si>
  <si>
    <t>VI</t>
  </si>
  <si>
    <t>0001</t>
  </si>
  <si>
    <t>3.3.90.30.16</t>
  </si>
  <si>
    <t>XI</t>
  </si>
  <si>
    <t>SAD</t>
  </si>
  <si>
    <t>040103 - SESER</t>
  </si>
  <si>
    <t>3.3.90.30.07</t>
  </si>
  <si>
    <t>3.3.90.30.22</t>
  </si>
  <si>
    <t>Aquisição de capachos personalizados para as unidades do CNJ.</t>
  </si>
  <si>
    <t>Preservar as instalações prediais do CNJ para garantir o seu funcionamento adequado.</t>
  </si>
  <si>
    <t>040114 - SEART</t>
  </si>
  <si>
    <t>3.3.90.30.25</t>
  </si>
  <si>
    <t>040104 - SEEMP</t>
  </si>
  <si>
    <t>Prorrogação</t>
  </si>
  <si>
    <t>01328/2021</t>
  </si>
  <si>
    <t>Ressuprimento de estoque regular do Almoxarifado com a finalidade de prover as unidades dos meios necessários para desenvolvimento das atividades administrativas do CNJ.</t>
  </si>
  <si>
    <t>3.3.90.30.21</t>
  </si>
  <si>
    <t>3.3.90.37.07</t>
  </si>
  <si>
    <t>Marter a segurança das instalações e da população do CNJ</t>
  </si>
  <si>
    <t>3.3.90.37.03</t>
  </si>
  <si>
    <t>Prestação de serviços de vigilância</t>
  </si>
  <si>
    <t>Manter a segurança das instalações e da população do CNJ.</t>
  </si>
  <si>
    <t>04490/2018</t>
  </si>
  <si>
    <t>3.3.90.37.05</t>
  </si>
  <si>
    <t>3.3.90.37.02</t>
  </si>
  <si>
    <t>12839/2019</t>
  </si>
  <si>
    <t>11489/2019</t>
  </si>
  <si>
    <t>08262/2018</t>
  </si>
  <si>
    <t>Atender as Unidades com pessoal de apoio administrativo para o desenvolvimento das atividades demandadas pelo CNJ, notadamente carregamento e estocagem de bens móveis.</t>
  </si>
  <si>
    <t>Programa de Estágio Supervisionado do CNJ</t>
  </si>
  <si>
    <t>040112 - SGP</t>
  </si>
  <si>
    <t>00097/2019</t>
  </si>
  <si>
    <t>Prestação de serviço de apoio administrativo na área de assistência materno-infantil</t>
  </si>
  <si>
    <t>08544/2019</t>
  </si>
  <si>
    <t>03848/2021</t>
  </si>
  <si>
    <t>3.3.90.40.14</t>
  </si>
  <si>
    <t>04823/2020</t>
  </si>
  <si>
    <t>3.3.90.39.47</t>
  </si>
  <si>
    <t>COPF</t>
  </si>
  <si>
    <t>06859/2020</t>
  </si>
  <si>
    <t>3.3.90.39.17</t>
  </si>
  <si>
    <t>Manutenção de extintores e de mangueiras.</t>
  </si>
  <si>
    <t xml:space="preserve">Serviço de chaveiro com fornecimento de material </t>
  </si>
  <si>
    <t>Manter a segurança das instalações do CNJ.</t>
  </si>
  <si>
    <t>3.3.90.39.78</t>
  </si>
  <si>
    <t>Serviços de dedetização</t>
  </si>
  <si>
    <t>03801/2022</t>
  </si>
  <si>
    <t>Serviços de lavanderia</t>
  </si>
  <si>
    <t>01756/2022</t>
  </si>
  <si>
    <t>3.3.90.39.16</t>
  </si>
  <si>
    <t>Atender as demandas das edificações do CNJ com relação a comunicação visual - identificação dos edifícios nas áreas externas e internas; sinalização e orientação dos fluxos de pessoas e veículos; atender às normas de sinalização de segurança; e atender às normas brasileiras de acessibilidade.</t>
  </si>
  <si>
    <t>3.3.90.39.44</t>
  </si>
  <si>
    <t>Manutenção predial</t>
  </si>
  <si>
    <t>10739/2019</t>
  </si>
  <si>
    <t>01001/2021</t>
  </si>
  <si>
    <t>3.3.90.39.69</t>
  </si>
  <si>
    <t>Trata-se encargo decorrente do contrato de locação do edifício que abriga a sede deste Conselho (CT. 02/2016)</t>
  </si>
  <si>
    <t>3.3.90.33.01</t>
  </si>
  <si>
    <t>Passagens</t>
  </si>
  <si>
    <t>Permitir a execução dos projetos do CNJ, incluindo-se atividades do DMF, Corregedoria Nacional de Justiça, cursos, congressos, seminários e eventos diversos, trabalho das comissões, assim como oferecer estrutura para estadia de Conselheiros não residentes em Brasília a participarem de sessões plenários e conduzirem trabalhos em seus gabinetes e atender ao direito de cota mensal de retorno ao local de origem aos juízes auxiliares.</t>
  </si>
  <si>
    <t>040105 - SEPAD</t>
  </si>
  <si>
    <t>04942/2019</t>
  </si>
  <si>
    <t>Seguro Viagem</t>
  </si>
  <si>
    <t>05433/2020</t>
  </si>
  <si>
    <t>3.3.90.39.23</t>
  </si>
  <si>
    <t>Prestação de serviços de planejamento, organização e fornecimento de infraestrutura necessária à realização de eventos institucionais originários e/ou apoiados pelo CNJ</t>
  </si>
  <si>
    <t>14212/2019</t>
  </si>
  <si>
    <t>Prestação de serviços de apoio administrativo na área de cerimonial, por meio de postos de trabalho</t>
  </si>
  <si>
    <t>Prover  tecnicamente a SCE de apoio administrativo na realização de eventos institucionais conduzidos e/ou apoiados pelo CNJ dentro e fora de Brasília-DF</t>
  </si>
  <si>
    <t>01673/2019</t>
  </si>
  <si>
    <t>I</t>
  </si>
  <si>
    <t>Rádios comunicadores digitais</t>
  </si>
  <si>
    <t xml:space="preserve">Integrar a comunicação de toda a equipe de organização dos eventos institucionais do CNJ,  permitindo uma comunicação rápida e eficaz </t>
  </si>
  <si>
    <t>040115 - SECOM</t>
  </si>
  <si>
    <t>4.4.90.52.42</t>
  </si>
  <si>
    <t>Aquisição de mobiliário</t>
  </si>
  <si>
    <t>4.4.90.52.18</t>
  </si>
  <si>
    <t>Aquisição de livros</t>
  </si>
  <si>
    <t xml:space="preserve">A contratação visa o atendimento das necessidades das unidades do CNJ com o fornecimento de publicações nacionais e estrangeiras atualizadas, na área jurídica e em outras áreas de interesse do órgão, nos formatos de publicações eletrônicas, bases de dados bibliográficos, audiobook (entregues em mídias de CD-ROM ou DVD) e publicações impressas. </t>
  </si>
  <si>
    <t xml:space="preserve">Prestação de serviços de instalação, manutenção, remanejamento e montagem de divisórias, portas e respectivos acessórios, com fornecimento de material </t>
  </si>
  <si>
    <t>Atender às demandas de compartimentação de ambientes para garantir a segurança e funcionamento adequado dos edifícios.</t>
  </si>
  <si>
    <t>01301/2022</t>
  </si>
  <si>
    <t>04962/2020</t>
  </si>
  <si>
    <t>0003</t>
  </si>
  <si>
    <t>DTI</t>
  </si>
  <si>
    <t>07058/2021</t>
  </si>
  <si>
    <t>00445/2021</t>
  </si>
  <si>
    <t>05539/2021</t>
  </si>
  <si>
    <t>02474/2021</t>
  </si>
  <si>
    <t>03577/2020</t>
  </si>
  <si>
    <t>Garantir a manutenção da sala cofre e subsitemas da célula</t>
  </si>
  <si>
    <t>06325/2018</t>
  </si>
  <si>
    <t>Garantir o funcionamento dos geradores</t>
  </si>
  <si>
    <t>06342/2018</t>
  </si>
  <si>
    <t>Garantir a manutenção dos geradores e no-braks que dão suporte a sala cofre</t>
  </si>
  <si>
    <t>06317/2018</t>
  </si>
  <si>
    <t>10939/2016</t>
  </si>
  <si>
    <t>Manter a segurança aos recursos de TIC</t>
  </si>
  <si>
    <t>05461/2018</t>
  </si>
  <si>
    <t>03480/2020</t>
  </si>
  <si>
    <t>01317/2021</t>
  </si>
  <si>
    <t>Suporte técnico para equipamento de armazenamento de dados VNX 7600 (STORAGE) - Contrato 30/2019 - INSIGHT</t>
  </si>
  <si>
    <t>Soluções de TIC do Portfólio de TIC, exceto os sistemas hospedados na nuvem</t>
  </si>
  <si>
    <t>02504/2019</t>
  </si>
  <si>
    <t>03778/2021</t>
  </si>
  <si>
    <t>00414/2018</t>
  </si>
  <si>
    <t>Datajud</t>
  </si>
  <si>
    <t>III</t>
  </si>
  <si>
    <t>13700/2019</t>
  </si>
  <si>
    <t>14128/2019</t>
  </si>
  <si>
    <t>02897/2019</t>
  </si>
  <si>
    <t>Sustentação ao Portfólio de Projetos de TIC do CNJ</t>
  </si>
  <si>
    <t>06738/2021</t>
  </si>
  <si>
    <t>Garantir a conectividade entre a sede (SAFS), Sala cofre (514 norte) e STF.</t>
  </si>
  <si>
    <t>00436/2020</t>
  </si>
  <si>
    <t>SEG0</t>
  </si>
  <si>
    <t>Possibilitar acesso aos serviços que exigem o certificado digital como meio de acesso</t>
  </si>
  <si>
    <t>00248/2020</t>
  </si>
  <si>
    <t>Manter o acesso à internet</t>
  </si>
  <si>
    <t>10681/2020</t>
  </si>
  <si>
    <t>10683/2020</t>
  </si>
  <si>
    <t>00131/2020</t>
  </si>
  <si>
    <t>Manter a infraestrutura do ambiente</t>
  </si>
  <si>
    <t>03851/2021</t>
  </si>
  <si>
    <t>01203/2021</t>
  </si>
  <si>
    <t>Sustenta aplicações que necessitam dos dados da Receita Federal</t>
  </si>
  <si>
    <t>03235/2021</t>
  </si>
  <si>
    <t>Manter a segurança das aplicações que compõem o Portfólio de TIC</t>
  </si>
  <si>
    <t>03125/2021</t>
  </si>
  <si>
    <t>Manter a conformidade com a LGPD</t>
  </si>
  <si>
    <t>02094/2021</t>
  </si>
  <si>
    <t>Licenças Microsoft (Office 365, Windows e outros) - Contrato 32/2021</t>
  </si>
  <si>
    <t>02875/2021</t>
  </si>
  <si>
    <t>Atualizar a solução de rede sem fio do CNJ</t>
  </si>
  <si>
    <t>05913/2021</t>
  </si>
  <si>
    <t>09620/2021</t>
  </si>
  <si>
    <t xml:space="preserve">Prover a segurança ao parque tecnologico </t>
  </si>
  <si>
    <t>01643/2022</t>
  </si>
  <si>
    <t>01982/2021</t>
  </si>
  <si>
    <t>Manter a segurança das aplicações e ativos que compõem o Portfólio de TIC.  Operacionalizar a Gestão de Riscos e a Gestão da Continuidade de Serviços Essenciais de TIC.</t>
  </si>
  <si>
    <t>01619/2021</t>
  </si>
  <si>
    <t>0006</t>
  </si>
  <si>
    <t>DPJ</t>
  </si>
  <si>
    <t>Necessidade de adotar mecanismos que garantam a preservação da informação digital publicada na Revista Eletrônica do CNJ. A atribuição de DOI aos artigos confere, também, maior visibilidade científica. Com a contratação do DOI, busca-se eliminar o risco de perder as informações publicadas; conferir maior interesse de autores em publicar na Revista e maior visibilidade científica aos artigos, além de auxiliar no processo de contagem de citações (citação cruzada).</t>
  </si>
  <si>
    <t>Necessidade de contratação de serviços de tradução para dar maior visibilidade a essas informações às instituições de pesquisa estrangeiras, de forma a fomentar a criação de novas abordagens e perspectivas.</t>
  </si>
  <si>
    <t>05658/2021</t>
  </si>
  <si>
    <t>08599/2021</t>
  </si>
  <si>
    <t>06964/2019</t>
  </si>
  <si>
    <t>01015/2022</t>
  </si>
  <si>
    <t>Suporte Técnico para Solução de Telefonia VoIP</t>
  </si>
  <si>
    <t>Sistema Informatizado de Gestão de Pessoas</t>
  </si>
  <si>
    <t>02820/2022</t>
  </si>
  <si>
    <t>Computação em nuvem sob demanda</t>
  </si>
  <si>
    <t>13101/2019</t>
  </si>
  <si>
    <t>CONSELHO NACIONAL DE JUSTIÇA</t>
  </si>
  <si>
    <t>SGP</t>
  </si>
  <si>
    <t>0009</t>
  </si>
  <si>
    <t>3.3.90.93.03</t>
  </si>
  <si>
    <t>Diárias pagas à Corregedora, aos Juízes Auxiliares e aos servidores em decorrência de afastamento da sede do serviço para realização de inspeção ou correição, bem como despesas referentes ao deslocamento da Corregedora e dos Juízes Auxiliares para sede do Conselho Nacional de Justiça (Instrução Normativa n. 10/2010, art. 2º e art. 8º, §2º).</t>
  </si>
  <si>
    <t>Produção de programas busca disseminar a informação sobre matérias que ocorrem no CNJ, bem como de interesse o Poder Judicário</t>
  </si>
  <si>
    <t>10149/2021</t>
  </si>
  <si>
    <t>04372/2021</t>
  </si>
  <si>
    <t>Suprimento de Fundos</t>
  </si>
  <si>
    <t>040100 - SAD</t>
  </si>
  <si>
    <t>Diárias</t>
  </si>
  <si>
    <t>Permitir a execução dos projetos do CNJ, incluindo-se atividades do DMF, Corregedoria Nacional de Justiça, cursos, congressos, seminários e eventos diversos, trabalho das comissões, assim como oferecer estrutura para estadia de Conselheiros e Juizes não residentes em Brasília a participarem de sessões plenários e conduzirem trabalhos em seus gabinetes.</t>
  </si>
  <si>
    <t>3.3.90.47.10</t>
  </si>
  <si>
    <t>3.3.90.47.22</t>
  </si>
  <si>
    <t>Trata-se de encargo vinculado ao fornecimento de energia elétrica</t>
  </si>
  <si>
    <t>3.3.90.47.02</t>
  </si>
  <si>
    <t>Trata-se encargo decorrente do contrato de locação do imóvel em questão (CT. 02/2016)</t>
  </si>
  <si>
    <t>0004</t>
  </si>
  <si>
    <t>Diárias PDPJ/PJE</t>
  </si>
  <si>
    <t>O recurso será utilizado para subsidiar projetos estratégicos em conjunto aos Tribunais, a exemplo do SINAPSES, MANDAMUS, etc. Também será utilizado este recurso para missões de gerenciamento de crises de PJe nos Tribunais e eventualmente para eventos de capacitação relacionados ao PJe, PDPJ, SINAPSES, MANDAMUS e outras soluções.</t>
  </si>
  <si>
    <t>00003/2022</t>
  </si>
  <si>
    <t>TED 08/2020 (STF e CNJ) - Utilização de uma área equivalente a 11,8 metros quadrados do espaço total da sala cofre principal do STF</t>
  </si>
  <si>
    <t>Manter contingência da solução de backup utilizada pelo CNJ</t>
  </si>
  <si>
    <t>SOF a designar</t>
  </si>
  <si>
    <t>09999/2021</t>
  </si>
  <si>
    <t>0007</t>
  </si>
  <si>
    <t>3.3.90.93.11</t>
  </si>
  <si>
    <t>Concessão de Bolsas de Pós-Gradução</t>
  </si>
  <si>
    <t>Concessão de Bolsas de Língua Estrangeira</t>
  </si>
  <si>
    <t>3.3.90.39.00</t>
  </si>
  <si>
    <t>Apoiar a execução de projetos e ações estratégicas para a elaboração e implementação de políticas judiciárias alinhadas aos planos estratégicos do CNJ e do Poder Judiciário em 5 eixos prioritários: 1) proteção dos direitos humanos e do meio ambiente; 2) garantia da segurança jurídica conducente à otimização do ambiente de negócios no Brasil; 3) combate à corrupção, ao crime organizado e à lavagem de dinheiro; 4) incentivo ao acesso à justiça digital; e 5) o fortalecimento da vocação constitucional do STF.</t>
  </si>
  <si>
    <t>PO criado para permitir planejamento mais preciso sobre a destinação de recursos orçamentários e financeiros para projetos estratégicos do CNJ e aumentar a a qualidade de sua gestão.</t>
  </si>
  <si>
    <t>SG/DG</t>
  </si>
  <si>
    <t>TED 02/2020 - UFPE = Projeto Laboratório de Mineração de Processos no Judiciário</t>
  </si>
  <si>
    <t>Fomentar a Transformação Digital</t>
  </si>
  <si>
    <t>01764/2020</t>
  </si>
  <si>
    <t>Realização de Eventos de Capacitação de Servidores (Internos e Externos)</t>
  </si>
  <si>
    <t>Programa de Desenvolvimento de Líderes</t>
  </si>
  <si>
    <t>0008</t>
  </si>
  <si>
    <t>CEAJUD</t>
  </si>
  <si>
    <t>3.3.90.36.28</t>
  </si>
  <si>
    <t>Treinamento DTI</t>
  </si>
  <si>
    <t>Registros de softwares do CNJ no Sistema  E-INPI (CODEX e SINAPSES) - 04080/2021</t>
  </si>
  <si>
    <t>Garantir o registro de criações intelectuais de titularidade do CNJ</t>
  </si>
  <si>
    <t>Orçamento</t>
  </si>
  <si>
    <t>Limite</t>
  </si>
  <si>
    <t>Diferença</t>
  </si>
  <si>
    <t>TOTAL</t>
  </si>
  <si>
    <t>03660/2022</t>
  </si>
  <si>
    <t>00883/2022</t>
  </si>
  <si>
    <t>00516/2022</t>
  </si>
  <si>
    <t>04639/2022</t>
  </si>
  <si>
    <t>06741/2021</t>
  </si>
  <si>
    <t>01768/2022</t>
  </si>
  <si>
    <t>04338/2021</t>
  </si>
  <si>
    <t>04141/2022</t>
  </si>
  <si>
    <t>05134/2019</t>
  </si>
  <si>
    <t>Trata-se de serviço essencial a ser executado de forma contínua e destinado a atender necessidade permanente do CNJ</t>
  </si>
  <si>
    <t>03160/2021</t>
  </si>
  <si>
    <t>4.4.90.52.06</t>
  </si>
  <si>
    <t>3.3.90.31.99</t>
  </si>
  <si>
    <t>Nº do contrato, ata de registro de preço ou nota de empenho</t>
  </si>
  <si>
    <t>3.3.90.30.44</t>
  </si>
  <si>
    <t>Grupo de natureza de despesa</t>
  </si>
  <si>
    <t>Prestação de serviços postais, telemáticos e adicionais e entrega de encomendas na modalidade nacional e internacional; e contração do serviço e-carta para captação eletrônica de dados para geração de objetos postais para entrega física.</t>
  </si>
  <si>
    <t>Viabilizar a prestação de serviços destinados ao envio de comunicações processuais, correspondências, documentos ofíciais e divulgação de informações institucionais.</t>
  </si>
  <si>
    <t>Contrato n. 27/2021</t>
  </si>
  <si>
    <t>Energia elétrica</t>
  </si>
  <si>
    <t xml:space="preserve">040104 - SEEMP </t>
  </si>
  <si>
    <t>Água e esgoto</t>
  </si>
  <si>
    <t>Contrato n. 11/2020</t>
  </si>
  <si>
    <t>Manutenção ar condicionado 514N</t>
  </si>
  <si>
    <t>Contrato n. 12/2021</t>
  </si>
  <si>
    <t>Manutenção elevadores 514N</t>
  </si>
  <si>
    <t>Contrato n. 6/2021</t>
  </si>
  <si>
    <t xml:space="preserve">Ressarcimento de peças ar condicionado </t>
  </si>
  <si>
    <t>Taxa de iluminação pública</t>
  </si>
  <si>
    <t>4.4.90.52.12</t>
  </si>
  <si>
    <t>Não iniciado</t>
  </si>
  <si>
    <t>Instalação, Manutenção e Remanejamento de peças de Comunicação Visual das edificações do CNJ</t>
  </si>
  <si>
    <t>3 e 4</t>
  </si>
  <si>
    <t xml:space="preserve">Manutenção e Remanejamento de Persianas das edificações do CNJ  </t>
  </si>
  <si>
    <t>Atender demandas excepcionais e urgentes - um suprimento no valor de R$ 6.000,00 a cada 60 meses</t>
  </si>
  <si>
    <t>Renovação de assinatura da Ferramenta Banco de Preços</t>
  </si>
  <si>
    <t>Ferramenta auxiliar de pesquisa de preços</t>
  </si>
  <si>
    <t>Aquisição de Materiais de Expediente e/ou Materiais de Consumo, que não possam ser incluídos no Almoxarifado Virtual.</t>
  </si>
  <si>
    <t xml:space="preserve">040102 - SEALM </t>
  </si>
  <si>
    <t>Almoxarifado Virtual (Contrato n. 22/2021)</t>
  </si>
  <si>
    <t>Prover as unidades dos meios necessários para desenvolvimento das atividades administrativas do CNJ.</t>
  </si>
  <si>
    <t>Contrato n. 22/2021</t>
  </si>
  <si>
    <t xml:space="preserve">040106 - SESIN </t>
  </si>
  <si>
    <t>Aquisições de Materiais para confecção de crachás</t>
  </si>
  <si>
    <t>Aquisição de impressora - SmartCard</t>
  </si>
  <si>
    <t>Manutenção de câmeras e CFTV</t>
  </si>
  <si>
    <t>Manutenção de Pórticos Detectores de Metais</t>
  </si>
  <si>
    <t>Compra de Insumos para os cursos - ANSPJ</t>
  </si>
  <si>
    <t>Possibilitar a execução de cursos afetos à segurança institucional na Academia Nacional de Segurança do Poder Judiciário.</t>
  </si>
  <si>
    <t>4.4.90.52.24</t>
  </si>
  <si>
    <t>Aquisição de Colete Balístico</t>
  </si>
  <si>
    <t>Garantir a segurança das autoridades do CNJ.</t>
  </si>
  <si>
    <t>Aquisição de Arma de Fogo e Munições</t>
  </si>
  <si>
    <t>Aparelhar a força de trabalho do Conselho Nacional de Justiça, bem como possibilitar execução de treinamento durante o ano para esta força de trabalho.</t>
  </si>
  <si>
    <t>Equipamento Virtual de Treinamento - ANSPJ</t>
  </si>
  <si>
    <t>Aparelhar a Academia Nacional de Segurança do Poder Judiciário, fim realização de treinamento com baixo custo.</t>
  </si>
  <si>
    <t>Necessidade de contratação de empresa que disponha dos materiais e serviços indispensáveis ao planejamento operacional, organização, execução e acompanhamento dos eventos institucionais originários e/ou apoiados pelo CNJ. Há previsão de realização de diversos eventos  que já fazem parte do Calendário  anual do CNJ, como Jornada Maria da Penha, Reuniões Preparatórias para o Encontro Nacional do Poder Judiciário, Prêmio Conciliar é Legal, Encontro Nacional do PJE, Fórum Nacional da Saúde, Encontro Nacional do Poder Judiciário, Fórum Fundiário, Semana Nacional da Conciliação, dentre outros, além de reuniões e encontros em todo o Brasil.</t>
  </si>
  <si>
    <t xml:space="preserve">040109 - SCE </t>
  </si>
  <si>
    <t>VII</t>
  </si>
  <si>
    <t>Contrato n. 36/2019</t>
  </si>
  <si>
    <t>Contratação de serviços de tradução simultânea e de libras, com os respectivos equipamentos.</t>
  </si>
  <si>
    <t>Prover o CNJ com serviços de tradução e interpretação simultânea ou consecutiva, de idiomas estrangeiros para a língua portuguesa; bem como da língua portuguesa para idiomas estrangeiros; compreendendo, quando aplicável, a locação de equipamentos de áudio para tradução verbal, tradução de laudas, intérprete de libras (língua brasileira de sinais) para a língua portuguesa e vice-versa, nas formas simultânea ou consecutiva.</t>
  </si>
  <si>
    <t>Aquisição de troféus e placas, sob demanda</t>
  </si>
  <si>
    <t>Necessidade de aquisição de troféus e placas para atender os eventos institucionais originários e/ou apoiados pelo CNJ. Por exemplo: Ranking da Transparência, CNJ de Qualidade, Prêmio Juíza Viviane do Amaral e Prêmio Memória do Poder Judiciário.</t>
  </si>
  <si>
    <t>Prestação dos Serviços de Condução de Veículos</t>
  </si>
  <si>
    <t>Manter a operacionalidade dos serviços de transportes do CNJ</t>
  </si>
  <si>
    <t xml:space="preserve">040117 - SETRA </t>
  </si>
  <si>
    <t>Contrato n. 05/2019</t>
  </si>
  <si>
    <t>Sistema de gestão de frota-serviços de administração e gerenciamento compartilhado de frota para o  fornecimento de combustíveis  para veículos da frota</t>
  </si>
  <si>
    <t>Contrato n. 17/2022</t>
  </si>
  <si>
    <t>Sistema de gestão de frota-serviços de administração e gerenciamento compartilhado de frota para a manutenção preventiva e corretiva de veículos e equipamentos e higienização de veículos</t>
  </si>
  <si>
    <t>Contrato n. 07/2021</t>
  </si>
  <si>
    <t>Seguro  da frota de veículos</t>
  </si>
  <si>
    <t>Contrato n. 13/2018</t>
  </si>
  <si>
    <t>Contrato n. 09/2020</t>
  </si>
  <si>
    <t>Licenciamento anual</t>
  </si>
  <si>
    <t>Renovação da concessão da autorização de uso de placas especiais</t>
  </si>
  <si>
    <t>Fornecimento de água mineral, sem gás e com gás</t>
  </si>
  <si>
    <t>Prover todo o Conselho Nacional de Justiça com água para consumo e ainda fornecer água em garrafas de 500 ml para autoridades que trabalham no órgão.</t>
  </si>
  <si>
    <t>Fornecimento de frutas e gêneros alimentícios</t>
  </si>
  <si>
    <t>Atender a demandas de Gêneros Alimentícios para distribuição de lanches nos dias de Sessão Plenária aos Conselheiros do CNJ</t>
  </si>
  <si>
    <t>Telefonista</t>
  </si>
  <si>
    <t>Atender as demandas para atendimento com o público externo, principalmente com projetos e campanhas do CNJ</t>
  </si>
  <si>
    <t>Limpeza e manutenção</t>
  </si>
  <si>
    <t>Atender a limpeza, higienização e conservação de bens móveis e imóveis do CNJ</t>
  </si>
  <si>
    <t>Atender a emanda de serviços de controles de vetores e pragas urbanas</t>
  </si>
  <si>
    <t>Serviços de carimbo</t>
  </si>
  <si>
    <t>Prover a confecção de carimbo para utilização das unidades do CNJ a fim de se padronizar texto visando economia de tempo.</t>
  </si>
  <si>
    <t>3.3.90.39.46</t>
  </si>
  <si>
    <t>Atender as demandas de serviços de lavanderia a fim de recolher, lavar e passar, forros, tolhas de mesa utilizados na Copa.</t>
  </si>
  <si>
    <t>Prestação de serviço de apoio na área de recepcionista</t>
  </si>
  <si>
    <t>Atender as demandas em recepcionar o público interno e externo, atender as solicitações das unidades e organizar documentos, controlar agendas, controlar e acompanhar da entrada e saída de documentos e outras atividades afins.</t>
  </si>
  <si>
    <t>Atender as demandas de prestação de serviço de copeiragem, demandado diariamente e na realização de reuniões e eventos no âmbito do CNJ com entrega de água e café, bem como preparação de lanches para os conselheiros em dias de Sessão Plenária.</t>
  </si>
  <si>
    <t>Prestação de serviços de telefonia móvel</t>
  </si>
  <si>
    <t>Prover Conselheiros, autoridades e servidores autorizados de solução corporativa de conectividade sem fio, para acesso à internet, correio eletrônico, mensagens de texto, que assegurem comunicação de voz e dados, via rede móvel, com tecnologia digital, em território nacional e internacional, permitindo livre movimentação e celeridade de comunicação.</t>
  </si>
  <si>
    <t>Contrato n. 18/2020</t>
  </si>
  <si>
    <t>Prestação de serviços de telefonia fixa</t>
  </si>
  <si>
    <t>atender as demandas de Serviço Telefônico Fixo Comutado (STFC) nas modalidades Local, Longa Distância Nacional (LDN) e Longa Distância Internacional (LDI), que assegurem comunicação de voz por telefonia fixa, em território nacional e internacional.</t>
  </si>
  <si>
    <t>Prestação de serviço de apoio na área de secretariado</t>
  </si>
  <si>
    <t>Contrato n. 02/2022</t>
  </si>
  <si>
    <t>Prestação de serviços de estocagem e carregamento de bens</t>
  </si>
  <si>
    <t xml:space="preserve">0401104 - SEMAP </t>
  </si>
  <si>
    <t>Aluguel - Edífcio Premium</t>
  </si>
  <si>
    <t>Contrato n. 21/2019</t>
  </si>
  <si>
    <t>Seguro Predial - Edífcio Premium</t>
  </si>
  <si>
    <t>IPTU - Edifício Premium</t>
  </si>
  <si>
    <t xml:space="preserve">040104 - SEMAP </t>
  </si>
  <si>
    <t xml:space="preserve">Obrigatório nos casos de viagens internacionais. </t>
  </si>
  <si>
    <t>Necessidade de nova licitação para realinhamento do valor do contrato  com o valor praticado no mercado e novo salário previsto em CCT e atendimento de 15 usuários no Ceame. Valor anual calculado com base no valor estimado da licitação que estava em andamento no Processo SEI n. 08544/2019 (atualmente sobrestada), considerando o funcionamento do CEAME durantes 12 meses em 2023. Os valores salarais foram revisados de acordo com as novas CCTs e também foi realizado acréscimo de 5% nos valores de alguns salários (que não tem CCT ativa) e no valor dos uniformes. Ainda, foi calculado um acréscimo de 8%, referente à projeção do IPCA para  2022.</t>
  </si>
  <si>
    <t>Prêmio Valoriza CNJ</t>
  </si>
  <si>
    <t>Promover o reconhecimento e a valorização dos servidores do CNJ, bem como fortalecer a cultura e o hábito do reconhecimento e valorização; promover a saúde, o bem-estar físico, psicológico e social e prevenir agravos; favorecer relações socioprofssionais saudáveis; melhorara o desempenho profissional e os níveis de produtividade, aliado com a diminuição dos índices de absenteísmo e de rotatividade; otimizar o nível de integração e comunicação entre os trabalhadores, entre as unidades do CNJ e com a sociedade. Foi atribuído o valor máximo a ser utilizado com compra direta por dispensa de licitação, cuja previsão na nova de Lei de Licitações e Contratos Administrativos é no montante de R$ 54.020,41, tendo sido ainda calculado um reajuste de 8% relativo à projeção do IPCA (R$ 58.342,04)</t>
  </si>
  <si>
    <t>04364/2022</t>
  </si>
  <si>
    <t>Projeto relacionado à gestão do desempenho do CNJ em continuidade à gestão por competências e ao dimensionamento de pessoal</t>
  </si>
  <si>
    <t xml:space="preserve"> O valor inicial considerado foi aquele orçado em 2019 pela Universidade Federal do Pará (UFPA) para a realização do projeto de dimensionamento de pessoal (Doc. SEI 0674713) que contava, em seu escopo, com a realização de oficinas para todas as unidades do Conselho e valores de diárias, passagens e locomoção, material de ensino e bolsas de ensino e de pesquisa, no total de R$ 303.102,00. Esta valor foi corrigido pelo índice IPCA desde maio/2019, o que resultou em um orçamento aproximado de R$ 371.500,00.</t>
  </si>
  <si>
    <t>Todos os valores a serem gastos visam a manutenção do programa de estágio no âmbito do Conselho Nacnional de Justiça. Valor total para as despesas com 110 estagiários de nível superior. O valor da Bolsa de Estágio de Nível Superior de R$ 1.053,00 (valor atual R$ 976,00 + 7,89% de IPCA) e taxa de administração de estagiário de R$ 15,00  (possível valor reajustado com a previsão de alteração contratual para que a empresa realize o pagamento diretamente aos estagiários) + auxílio transporte de R$ 11,87 por dia, (R$ 11,00 pagos atualmente, acrescidos de 7,89% do IPCA, considerando-se 22 dias úteis no mês), prevendo-se o valor total de R$ 1.754.464,80.</t>
  </si>
  <si>
    <t>Contrato n. 15/2020</t>
  </si>
  <si>
    <t>Valores para atender à concessão de ajuda de custo para viagem, mudança e instralação de servidores, magistrado, conselheiros e membros do Ministério Público</t>
  </si>
  <si>
    <t xml:space="preserve">A indenização da ajuda de custo para mudança é calculada com base na remuneração do servidor, subsídio do juiz auxiliar ou conselheiro e, ainda, compreende o ressarcimento dos gastos com transporte de mobiliário e bagagem e passagem aérea ou rodoviária.  No cálculo, consideramos o pagamento de  30 benefícios num valor unitário de R$ 37.328,65 (remuneração de Conselheiro do CNJ em maio de 2022), já prevendo-se o encerramento de mandato de 6 (seis) Conselheiros no ano de 2023 e a mudança da Presidência do CNJ em razão de futura aposentadoria compulsória da próxima Presidente do CNJ, Ministra Rosa Weber, a ocorrer em outubro de 2023. </t>
  </si>
  <si>
    <t>03340/2022</t>
  </si>
  <si>
    <t xml:space="preserve">TED STF </t>
  </si>
  <si>
    <t xml:space="preserve">Ressarcimento das despesas realizadas pelo STF em favor do CNJ </t>
  </si>
  <si>
    <t>TED n. 008/2020</t>
  </si>
  <si>
    <t>3.3.90.14.14</t>
  </si>
  <si>
    <t>4.4.90.52.35</t>
  </si>
  <si>
    <t>3.3.90.37.04</t>
  </si>
  <si>
    <t>Prestação presencial de serviços, sob demanda, de desenvolvimento e manutenção de software com práticas ágeis.  Contrato 13/2021</t>
  </si>
  <si>
    <t>Sustentação de Soluções de TIC do Portfólio. Ex. Pje, BNMP, DATAJUD, SEI, SGRH, entre outros</t>
  </si>
  <si>
    <t>Novo Contrato de Nuvem. Substituto do Contrato 24/2021.</t>
  </si>
  <si>
    <t>Necessidade de modernizar o parque tecnológico, adotando nova abordagem para sua infraestrutura de TIC, no caso do presente projeto, ensejando maior economicidade agilidade, proteção, segurança e alta disponibilidade na hospedagem de sistemas e projetos estratégicos de interesse social.</t>
  </si>
  <si>
    <t>3.3.90.40.10</t>
  </si>
  <si>
    <t>Prestação de serviços técnicos de atendimento remoto e presencial aos usuários de soluções de TIC. Contrato 35/2021</t>
  </si>
  <si>
    <t>Necessário para: Realizar atendimento aos usuários internos e externos e suporte aos sistemas nacionais / Implantar disciplinas ITIL / Realizar Curadoria do ChatBOT / Implantar base de conhecimento / fornecer nova ferramenta de ITSM / Acompanhar sessão plenario / Realizar controle de identidades</t>
  </si>
  <si>
    <t>3.3.90.40.11</t>
  </si>
  <si>
    <t>Prestação de Serviço de sustentação do Ambiente Tecnológico do CNJ. Substituto do contrato 31/2020.</t>
  </si>
  <si>
    <t>Manter a infraestrutura tecnológica de TIC do CNJ. Responsável pelas aplicações, serviços de TIC, Bancos de Dados e infraestrutura de redes.</t>
  </si>
  <si>
    <t>Prestação de serviços técnicos para eventual prestação de apoio às atividades de planejamento, processos e gerenciamento de projetos em Tecnologia  da Informação, a fim de atender às demandas do CNJ.   Contrato 03/2020 - MEMORA</t>
  </si>
  <si>
    <t>Atividades de suporte à Gestão e Governança.
Apoio na elaboração de Pareceres, Estudos, no monitoramento de Projetos, entre outros</t>
  </si>
  <si>
    <t>V</t>
  </si>
  <si>
    <t>3.3.90.40.21</t>
  </si>
  <si>
    <t xml:space="preserve">Prestação dos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Contrato 29/2020 - GARTNER    </t>
  </si>
  <si>
    <t>Suporte à Gestão e Governança.
Aconselhamento e elaboração de estudos de TIC</t>
  </si>
  <si>
    <t>3.3.90.40.06</t>
  </si>
  <si>
    <t xml:space="preserve">Prestação do fornecimento de subscrição Elastic Cloud Enterprise  Contrato 05/2020 - ASPER </t>
  </si>
  <si>
    <t>Serviços especializados "elastic cloud enterprise" - Contrato 43/2019</t>
  </si>
  <si>
    <t>O CNJ conseguirá ter maiores insumos para definições de políticas nacionais para o Judiciário</t>
  </si>
  <si>
    <t>Necessário para: manter todas as ferramentas de colaboração / manter as ferramentas de produtividade online / possibilitar a instalação do office nos computadores / Licenciar os pcs com Windows / Manter os portáteis seguros com o Security Mobile / Manter o licenciamentos do servidores windows e sql server ativos / manter licenciamento de visio online / Permitir reuniões  e eventos do CNJ</t>
  </si>
  <si>
    <t>3.3.90.40.07</t>
  </si>
  <si>
    <t>Prestação do serviço de manutenção, com suporte e atualização de versões para o Sistema Gerenciador de Banco de Dados (SGBD - Oracle)  - Contrato 01/2022</t>
  </si>
  <si>
    <t>SGBD Oracle abriga sistemas essenciais ao funcionamento deste Conselho, onde podemos citar alguns, tais como: PJE Mídias; Audiência Digital; Gestão de Desempenho; Sistema Integrado do Conselho Nacional de Justiça; Escritório Digital; Siga; Malote Digital; Mediação Digital; Sistema de Ouvidoria; Sistema Siga Frota; Sistema Gestor de Recursos Humanos; entre outros</t>
  </si>
  <si>
    <t>Serviços de manutenção da célula da Sala Cofre - Substituto Contrato 19/2018</t>
  </si>
  <si>
    <t>Prestação de serviços de manutenção preventiva, corretiva e evolutiva da Sala Cofre (célula) com certificação ABNT NBR 15.247 (Grupo 1)- Contrato 19/2018 - ACECO</t>
  </si>
  <si>
    <t>3.3.90.40.16</t>
  </si>
  <si>
    <t>Outsourcing de Impressão - Substituto Contrato 14/2019</t>
  </si>
  <si>
    <t>Necessário para: realizar impressões e digitalização dos documentos do CNJ sem a necessidade de termos o custo com as impressoras e os consumíveis</t>
  </si>
  <si>
    <t>3.3.90.40.12</t>
  </si>
  <si>
    <t>Prestação de serviços técnicos de manutenção em ativos de microinformática e execução continuada de atividades de suporte técnico - Contrato 22/2022</t>
  </si>
  <si>
    <t>Necessário para: Manutenção em todos os equipamentos de TI fornecido para os usuários / Controle de Guias / Controle de entrada e saída de equipamentos / Confecção de laudos técnicos</t>
  </si>
  <si>
    <t>3.3.90.40.13</t>
  </si>
  <si>
    <t xml:space="preserve">Prestação dos serviços de link de comunicação para interligação das unidades descentralizadas do CNJ. - Contrato 06/2020 SERPRO </t>
  </si>
  <si>
    <t>Prestação de serviço de suporte das Licenças QliK. Contrato 47/2019</t>
  </si>
  <si>
    <t>Sustentação de paineis de informação como: Portal de Estatísticas, Justiça em Números, Módulo de Produtividade, entre outros.
O Qlik é a ferramenta de BI (View e Sense) consolidada no CNJ desde 2015 que permite transformar dados vindos de fontes diferentes em conhecimento de negócio, propiciando tomadas de decisões mais precisas e criando novas oportunidades para os gestores.</t>
  </si>
  <si>
    <t xml:space="preserve">Garantir que a solução de telefonia VOIP tenha suporte técnico apropriado para que os serviços telefônicos disponibilizados aos usuários do CNJ não sofram indisponibilidade. </t>
  </si>
  <si>
    <t>Serviços de manutenção do grupo gerador e UPS - Substituto do Contrato 21/2018</t>
  </si>
  <si>
    <t>Serviços de manutenção preventiva, corretiva e evolutiva dos subsistemas de alimentação elétrica (UPS e Geradores) da sala cofre (grupo 2). - Contrato 21/2018 - Power Safety</t>
  </si>
  <si>
    <t>Serviços técnicos de monitoramento, operação e controle do ambiente tecnológico do CNJ. Contrato 31/2018 - ALGAR TI - Monitoramento 24x7 baseados em níveis de serviço, medidos por indicadores, para execução continuada de atividades de monitoramento, operação e controle do ambiente 
tecnológico do CNJ.</t>
  </si>
  <si>
    <t>O contrato de monitoramento,  operação e controle tem por finalidade manter a disponibilidade dos serviços mantidos pelo CNJ 24x7</t>
  </si>
  <si>
    <t>Serviços técnicos de monitoramento, operação e controle do ambiente tecnológico do CNJ. Substituto do Contrato 31/2018</t>
  </si>
  <si>
    <t>Serviços de fornecimento de créditos do Azure Monetary Commitment - Contrato 20/2022</t>
  </si>
  <si>
    <t xml:space="preserve">Prover a continuidade do serviço de atendimento ao cidadão por videoconferência denominado “balcão virtual”, a operacionalização do Company
</t>
  </si>
  <si>
    <t>3.3.90.40.17</t>
  </si>
  <si>
    <t>Serviços de Suporte Técnico para Equipamentos de Armazenagem de Dados (Storage Huawei)</t>
  </si>
  <si>
    <t xml:space="preserve">Serviços de sustentação da subscrição de software online para apoio ao escritório de projetos, gerente de projetos,  atividades, e geração de relatórios nativos pela solução e consultoria em implantação. -  Contrato 21/2022 </t>
  </si>
  <si>
    <t>Serviços de Suporte Appliance Backup. Contrato 38/2021 - JAMC Consultoria</t>
  </si>
  <si>
    <t>Serviços de suporte técnico para a fitoteca -  Contrato 03/2022</t>
  </si>
  <si>
    <t>Serviços de abastecimento de diesel do gerador- Substituto do Contrato 20/2018</t>
  </si>
  <si>
    <t>Serviços de Reabastecimento dos Tanques do Gerador  - Contrato 20/2018 - DATACENTER</t>
  </si>
  <si>
    <t>Serviços de Sustentação de Recuperação dos dados contidos no Cadastros de Pessoa Física (CPF) e Pessoa Jurídica(CNPJ), para fornecimento de informações ao PJe e outros sistemas do Conselho Nacional de Justiça - Contrato 06/2022</t>
  </si>
  <si>
    <t>Serviços de links de internet com serviço de proteção a DDOS ( Link 1, redundante ao link 2) -  Contrato 27/2020 - ConnectX -</t>
  </si>
  <si>
    <t>Serviços de links de internet com serviço de proteção a DDOS (Link 2, redundante ao link 1) -  Contrato 28/2020 - RD Telecom</t>
  </si>
  <si>
    <t>Serviços de Manutenção do Parque de Computadores Servidores do CNJ (Dell e HP) - Contrato 31/2021</t>
  </si>
  <si>
    <t>4.4.90.40.02</t>
  </si>
  <si>
    <t>Renovação Licenças VMware - Substituto do contrato 57/2019</t>
  </si>
  <si>
    <t>Após o encerramento do período de garantia técnica das licenças adquiridas no contrato n. 57/2019 (em dezembro de 2022), será necessário realizar nova contratação para manutenção da utilização dos softwares VMWare.</t>
  </si>
  <si>
    <t>Solução de armazenamento de dados</t>
  </si>
  <si>
    <t>Considerando que as soluções de armazenamento de dados (Storages) do CNJ estão atualmente com grande parte da capacidade ocupada, e já possuem um considerável tempo de uso (não estão mais em garantia do fabricante), faz-se necessário estudar uma solução para substituição dos equipamentos atuais, seja por nova aquisição de storage, ou por expansão de solução já existente.</t>
  </si>
  <si>
    <t>Licenças Netbackup - Substituto dos itens 1 e 2 do Contrato 38/2021 - PETACORP(JAMC)</t>
  </si>
  <si>
    <t>Por meio do contrato n. 38/2021 o CNJ adquiriu garantia do licenciamento do software Netbackup por 24 meses. Após o encerramento deste prazo (em dezembro de 2023), será necessário realizar nova contratação para manutenção da utilização do software.</t>
  </si>
  <si>
    <t>Risco no processamento da Folha de Pagamento do CNJ</t>
  </si>
  <si>
    <t>A computação em nuvem desponta como tecnologia suficientmente posicionada na Adm. Pública, apta a comportar os requisitos e demandas de negócio do CNJ.</t>
  </si>
  <si>
    <t>3</t>
  </si>
  <si>
    <t>3.3.90.40.20</t>
  </si>
  <si>
    <t>Incentivar o desenvolvimento de capacidades dos Sevidores de TIC</t>
  </si>
  <si>
    <t xml:space="preserve">Serviços Gerenciados de Segurança da Informação (MSS) - Contrato 08/2021 - ISH </t>
  </si>
  <si>
    <t>Serviços e soluções para adequação do CNJ à Lei 13.709/2018, Lei Geral de Proteção de Dados (LGPD) - 02094/2021</t>
  </si>
  <si>
    <t>Serviços de Apoio Técnico da Solução GRC ( Governança Riscos e Compliance) - Contrato 10/2022</t>
  </si>
  <si>
    <t>Serviços de Provimento de solução de segurança de inteligência cibernética - Contrato 38/2019 - ZERUM</t>
  </si>
  <si>
    <t>Suporte Técnico para Solução de Segurança Integrada de Proteção contra Ameaças Avançadas(APT)</t>
  </si>
  <si>
    <t>Solução de análise de vulnerabilidades do Conselho Nacional de Justiça (CNJ) - Contrato 26/2021</t>
  </si>
  <si>
    <t>Licenciamento, suporte e garantia de Firewall</t>
  </si>
  <si>
    <t>Vencimento em 10/01/2023</t>
  </si>
  <si>
    <t>Serviços de Garantia Técnica e Treinamento (WAF) - de solução de firewall de aplicação Web (WAF). Contrato 01982/2021</t>
  </si>
  <si>
    <t>3.3.90.40.23</t>
  </si>
  <si>
    <t>Serviços de emissão de certificados digitais padrão ICP-Brasil, incluindo visitas para sua emissão, bem como o fornecimento de dispositivos tokens USB para armazenamento. - Contrato 30/2020 - Soluti</t>
  </si>
  <si>
    <t>Suporte técnico para 2 (dois) equipamentos de Firewall Fortigate 1500D e 1 (um) equipamento de Gerência do Firewall Fortimanager 1000D (perímetro de rede)  - Contrato 01/2019 - NCT</t>
  </si>
  <si>
    <t>Expansão da solução de Inteligência Cibernética</t>
  </si>
  <si>
    <t>Propiciar expansão da  ferramenta de busca parametrizada de dados e informações em todo o ambiente institucional do CNJ.</t>
  </si>
  <si>
    <t>3.3.90.40.22</t>
  </si>
  <si>
    <t>4.4.90.40.06</t>
  </si>
  <si>
    <t>Aquisição de Solução de Firewall de Aplicação WEB (WAF) - 01982/2021</t>
  </si>
  <si>
    <t>3.3.90.39.65</t>
  </si>
  <si>
    <t>Parceria IPEA - Pesquisa sobre Assédio Moral e Sexual</t>
  </si>
  <si>
    <t>Realizar atribuição legal do Departamento podendo celebrar contratos com pessoas jurídicas para alcance das finalidades estabelecidas no artigo 5º da  Lei 11. 364, de 26 de outubro de 2006.</t>
  </si>
  <si>
    <t>Serviços de Tradução</t>
  </si>
  <si>
    <t>6ª Edição da Série Justiça Pesquisa</t>
  </si>
  <si>
    <t>Aquisição de DOI para os artigos da Revista CNJ</t>
  </si>
  <si>
    <t xml:space="preserve">Renovação de assinatura: Minha Biblioteca </t>
  </si>
  <si>
    <t>A informação acessível por meio digital facilita a tomada de decisões, além de permitir sua disseminação de forma ágil. O acesso digital a livros, artigos, leis e jurisprudência facilita o compartilhamento da informação jurídica. A crise sanitária do covid-19 fez com que o mundo buscasse alternativas que permitissem o contínuo desenvolvimento informacional. E a tecnologia permitiu a continuidade dos serviços institucionais de forma remota.</t>
  </si>
  <si>
    <t>00272/2021</t>
  </si>
  <si>
    <t>Renovação de assinatura: Hein Online e Vlex</t>
  </si>
  <si>
    <t>Renovação de assinatura: Biblioteca Digital Proview e Thomson Reuters</t>
  </si>
  <si>
    <t>O acesso à bases de dados jurídicas será realizado por meio digital, promovendo o acesso em qualquer local, a qualquer hora. Além de possibilitar acesso à informação confiável, a assinatura dessas bases promoverá maior autonomia aos usuários internos do CNJ, posto que as bases podem ser acessadas 24 horas por dia.</t>
  </si>
  <si>
    <t xml:space="preserve"> A capacitação permanente no Conselho Nacional de Justiça - CNJ tem por finalidade proporcionar aos servidores a qualificação e o aperfeiçoamento necessários ao cumprimento de suas atividades com maior produtividade, auxiliando-os no alcance dos objetivos estratégicos do Órgão. As ações de educação corporativa, regulamentadas pela Instrução Normativa nº 35/2015 e 63/2020, dividem-se em:
I – eventos internos: promovidos pelo CNJ e planejados para atender às demandas de educação corporativa do Conselho;
II – eventos externos: totalmente promovidos e organizados por outra instituição que não o CNJ, com inscrição, em geral, aberta ao público.
Considerando o cálculo disponível na aba "Memória", Estamos estimando para 2023  um custo médio de R$ 1449,28 por servidor capacitado.</t>
  </si>
  <si>
    <t>O CNJ oferece regularmente bolsas de língua estrangeira aos servidores interessados em adquirir esse conhecimento. As bolsas são concedidas para o estudo dos idiomas inglês, espanhol, alemão, italiano e francês que se desenvolvam regularmente, sob a forma de metodologia direta ou instrumental, na modalidade presencial no Distrito Federal. O curso deve ter carga horária mínima de duas horas semanais. O dispositivo que regulamenta as bolsas de língua é a IN nº 32/2015.
Considerando as bolsas vigentes e novas bolsas a serem concedidas em 2023, a SEDUC projeta a manutenção de 10 bolsas lato sensu e manutenção de 10 bolsas stricto sensu.</t>
  </si>
  <si>
    <t xml:space="preserve"> A capacitação permanente no Conselho Nacional de Justiça - CNJ tem por finalidade proporcionar aos servidores a qualificação e o aperfeiçoamento necessários ao cumprimento de suas atividades com maior produtividade, auxiliando-os no alcance dos objetivos estratégicos do Órgão. As ações de educação corporativa, regulamentadas pela Instrução Normativa nº 35/2015, dividem-se em:
I – eventos internos: promovidos pelo CNJ e planejados para atender às demandas de educação corporativa do Conselho;
II – eventos externos: totalmente promovidos e organizados por outra instituição que não o CNJ, com inscrição, em geral, aberta ao público.
O custo total para a manutenção em 2023 de até 35 bolsas de línguas é de R$ 140.000,00.</t>
  </si>
  <si>
    <t>O Programa de Desenvolvimento de Líderes do CNJ é disciplinado pela IN 01/2010, sendo parte do programa Permanente de Capacitação, regulamentada pela Portaria Conjunta nº 3/2007. O treinamento de gestores, que é uma exigência contida na Lei n° 11.416/2006, visa elevar o grau das competencias gerenciais associadas à gestão pública contemporânea na consecução das metas institucionais.
Considerando o quantitativo total de 116 líderes e a meta de capacitar pelo menos 55% dos gestores em pelo menos 15 horas de participação nos eventos que compôem o Programa de Desenvolvimento de Líderes, projeta-se a necessidade de capacitar 64 gestores ao custo médio de R$ 1.875,00 por gestor capacitado.</t>
  </si>
  <si>
    <t>Programa de Certificação Profissional</t>
  </si>
  <si>
    <t>O Programa de Certificação Profissional é destinado a obtenção ou renovação de certificação profissional, conforme dispõe o art. 2º da Instrução Normativa nº 79, de 27 de agosto de 2021.
Destaca-se que apesar desta demanda não constar de forma separada na captação de demandas de 2022, não se trata de nova demanda. O Programa de Certificação Profissional esta compreendido dentro do orçamento do item 1 (Realização de Eventos de Capacitação de Servidores (Internos e Externos). Ademais, para o exercício de 2023 decidimos por separar esta despesa do item 1.
Este valor contempla a oferta de de até 14 bolsas de certificação profissional de até R$ 7.000,00 por servidor contemplado.</t>
  </si>
  <si>
    <t xml:space="preserve">Capacitação de Servidores -  EaD Investimento para pagamento de tutoria do cursos 
a distância oferecidos pelo CEAJUD - </t>
  </si>
  <si>
    <t>O CEAJUD tem como missão promover, em parceria com os Tribunais, a educação coportativa do Poder Judiciário. 
Entre as demandas estratégicas nessa área encontram-se os cursos de improbidade administrativa, processo judicial eletrônico, comunicação institucional, previdência complementar do servidor, infância e juventude, auditoria governamental, gestão por competências, entre tantos outros que virão a ser demandados.</t>
  </si>
  <si>
    <t>Desenvolvimento de cursos Investimento para pagar os conteudistas (servidores e magistrados responsáveis
 por escrever o conteúdo dos cursos a distância) -</t>
  </si>
  <si>
    <t>Para desenvolver um curso a distância é necessário elaborar o 
conteúdo do mesmo. Esse é um trabalho técnico, que requer um conhecimento muito especializado sobre o assunto. Por isso o CEAJUD contrata instrutores internos que são especialistas nos temas que precisam ser desenvolvidos.</t>
  </si>
  <si>
    <t xml:space="preserve">Capacitação de Servidores - Presencial Investimento para pagamento dos instrutores dos cursos
 presenciais oferecidos pelo CEAJUD - </t>
  </si>
  <si>
    <t>Com o retorno das atividades presenciais,
novos cursos presenciais de mediação, adminissibilidade recursal, formação de entrevistadores forenses e cursos sobre o marco legal devem retornar à agenda do CEAJUD</t>
  </si>
  <si>
    <t>Serviços de manutenção preventiva e corretiva de equipamentos de áudio e vídeo</t>
  </si>
  <si>
    <t>Ferramentaassinatura anual de serviço de armazenamento de imagens do CNJ</t>
  </si>
  <si>
    <t>STF - Produção de Programas de TV e Rádio por meio do Termo de Cooperação com o STF (SEI 04231/2018/ SEI 05055/2019 / SEI 10149/2021)</t>
  </si>
  <si>
    <t>CJF -  ressarcimento despesas material gráfico e vinil (SEI 04344/2015/ SEI 04372/2021)</t>
  </si>
  <si>
    <t>desenvolvimento de ações com vistas à realização de serviços gráficos de interesse institucional do CNJ</t>
  </si>
  <si>
    <t>4.4.90.40.05</t>
  </si>
  <si>
    <t>4.4.90.52.00</t>
  </si>
  <si>
    <t>3.3.90.30.00</t>
  </si>
  <si>
    <t>Captação 2023</t>
  </si>
  <si>
    <t>e</t>
  </si>
  <si>
    <t xml:space="preserve">4.4.90.52.51 ; 3.3.90.30.24 ; 3.3.90.39.16 ; 4.4.90.51.93 </t>
  </si>
  <si>
    <t>3.3.90.39.43 ; 3.3.90.47.22</t>
  </si>
  <si>
    <t>3.3.90.30.96 ;  3.3.90.39.96 ; 3.3.90.36.96 ; 3.3.91.47.18</t>
  </si>
  <si>
    <t>3.3.90.39.16 ; 3.3.90.30.28 ; 3.3.90.39.20 ; 3.3.90.30.25</t>
  </si>
  <si>
    <t>3.3.90.30.00 ; 3.3.90.39.00</t>
  </si>
  <si>
    <t>4.4.90.52.14 ; 3.3.90.30.05</t>
  </si>
  <si>
    <t>3.3.90.30.01 ; 3.3.90.39.25</t>
  </si>
  <si>
    <t>3.3.90.39.25 ; 3.3.90.39.19 ; 3.3.90.30.39</t>
  </si>
  <si>
    <t>3.3.90.39.10 ; 3.3.90.39.02</t>
  </si>
  <si>
    <t>3.3.90.14.14 ; 3.3.90.14.16 ; 3.3.90.36.02</t>
  </si>
  <si>
    <t xml:space="preserve">3.3.90.39.25 ; 3.3.90.36.07 ; 3.3.90.49.03 </t>
  </si>
  <si>
    <t>3.3.90.39.00 ; 3.3.90.40.00 ; 3.3.90.37.00</t>
  </si>
  <si>
    <t>11711/2019 ; 02702/2021 ; 01319/2021</t>
  </si>
  <si>
    <t>11710/2019 ; 04409/2020</t>
  </si>
  <si>
    <t>Contratos n. 42/2019 ; 16/2020</t>
  </si>
  <si>
    <t>Contrato n. 07/2020</t>
  </si>
  <si>
    <t>Contrato n. 13/2020</t>
  </si>
  <si>
    <t>NE 205/2022</t>
  </si>
  <si>
    <t>Contratos n. 28/2021 ; 29/2021</t>
  </si>
  <si>
    <t>Contrato n. 13/2021</t>
  </si>
  <si>
    <t>Contrato n. 35/2021</t>
  </si>
  <si>
    <t>Contrato n. 03/2020</t>
  </si>
  <si>
    <t>Contrato n. 29/2020</t>
  </si>
  <si>
    <t>Contrato n. 05/2020</t>
  </si>
  <si>
    <t>Contrato n. 43/2019</t>
  </si>
  <si>
    <t>Contrato n. 32/2021</t>
  </si>
  <si>
    <t>Contrato n. 01/2022</t>
  </si>
  <si>
    <t>Contrato n. 19/2018</t>
  </si>
  <si>
    <t>Contrato n. 22/2022</t>
  </si>
  <si>
    <t>Contrato n. 06/2020</t>
  </si>
  <si>
    <t>Contrato n. 47/2019</t>
  </si>
  <si>
    <t>Contrato n. 21/2018</t>
  </si>
  <si>
    <t>Contrato n. 30/2019</t>
  </si>
  <si>
    <t>Contrato n. 31/2018</t>
  </si>
  <si>
    <t>Contrato n. 20/2022</t>
  </si>
  <si>
    <t>Contrato n. 21/2022</t>
  </si>
  <si>
    <t>Contrato n. 38/2021</t>
  </si>
  <si>
    <t>Contrato n. 03/2022</t>
  </si>
  <si>
    <t>Contrato n. 20/2018</t>
  </si>
  <si>
    <t>Contrato n. 06/2022</t>
  </si>
  <si>
    <t>Contrato n. 27/2020</t>
  </si>
  <si>
    <t>Contrato n. 28/2020</t>
  </si>
  <si>
    <t>Contrato n. 31/2021</t>
  </si>
  <si>
    <t>Contrato n. 10/2022</t>
  </si>
  <si>
    <t>Contrato n. 38/2019</t>
  </si>
  <si>
    <t>Contrato n. 26/2021</t>
  </si>
  <si>
    <t>Contrato n. 30/2020</t>
  </si>
  <si>
    <t>Contrato n. 01/2019</t>
  </si>
  <si>
    <t>Contrato n. 07/2022</t>
  </si>
  <si>
    <t>Contrato n. 02/2020</t>
  </si>
  <si>
    <t>Contrato n. 12/2020</t>
  </si>
  <si>
    <t>II</t>
  </si>
  <si>
    <t>Contratos n. 52/2019 ; 11/2021 ; 09/2021</t>
  </si>
  <si>
    <t>04107/2018</t>
  </si>
  <si>
    <t>03702/2020</t>
  </si>
  <si>
    <t>AÇÃO ORÇAMENTÁRIA / PLANO ORÇAMENTÁRIO (PO)</t>
  </si>
  <si>
    <t>PROPOSTA LOA 2023</t>
  </si>
  <si>
    <t xml:space="preserve">Controle da atuação administrativa e financeira do Poder Judiciário e do cumprimento dos deveres funcionais dos juízes </t>
  </si>
  <si>
    <t>PO-0001- Apoio Administrativo</t>
  </si>
  <si>
    <t>PO-0002 - Corregedoria Nacional de Justiça</t>
  </si>
  <si>
    <t>PO-0003 - Manutenção e Aprimoramento dos Serviços e do Parque Tecnológico do CNJ</t>
  </si>
  <si>
    <t>PO-0004 - Manutenção e Aprimoramento do Processo Judicial Eletrônico - PJE</t>
  </si>
  <si>
    <t>PO-SEG0 - Segurança da Informação</t>
  </si>
  <si>
    <t>PO-0006 - Pesquisas e Diagnósticos do Poder Judiciário</t>
  </si>
  <si>
    <t xml:space="preserve">PO-0007 - Capacitação de pessoas do Conselho Nacional de Justiça </t>
  </si>
  <si>
    <t xml:space="preserve">PO-0008 - Capacitação de pessoas do Poder Judiciário e de operadores do Direito </t>
  </si>
  <si>
    <t>PO-0009 - Apoio às Ações Estratégicas do Conselho Nacional de Justiça</t>
  </si>
  <si>
    <t>PO-000A - Comunicação e Divulgação Institucional</t>
  </si>
  <si>
    <t>03833/2022</t>
  </si>
  <si>
    <t>09603/2022</t>
  </si>
  <si>
    <t>05943/2022</t>
  </si>
  <si>
    <t>09727/2022</t>
  </si>
  <si>
    <t>09730/2022</t>
  </si>
  <si>
    <t>09728/2022</t>
  </si>
  <si>
    <t>ARP 02/2022</t>
  </si>
  <si>
    <t>Acessibilidade 514N</t>
  </si>
  <si>
    <t>Trata-se da necessidade de adequação do edifício à Norma ABNT NBR 9050/2020</t>
  </si>
  <si>
    <t>04447/2022</t>
  </si>
  <si>
    <t>Prestação de serviços de brigadistas</t>
  </si>
  <si>
    <t>05757/2022</t>
  </si>
  <si>
    <t>05758/2022</t>
  </si>
  <si>
    <t>NE 334/2022</t>
  </si>
  <si>
    <t>09783/2022</t>
  </si>
  <si>
    <t>09784/2022</t>
  </si>
  <si>
    <t>09785/2022</t>
  </si>
  <si>
    <t>09786/2022</t>
  </si>
  <si>
    <t>09787/2022</t>
  </si>
  <si>
    <t>09788/2022</t>
  </si>
  <si>
    <t>09789/2022</t>
  </si>
  <si>
    <t>09790/2022</t>
  </si>
  <si>
    <t>Assessoria de Comunicação Social - apoio administrativo</t>
  </si>
  <si>
    <t>Áudio e vídeo - apoio administrativo</t>
  </si>
  <si>
    <t xml:space="preserve">Clipping jornalístico on-line, com monitoramento de mídia, gestão da informação e análise de conteúdo </t>
  </si>
  <si>
    <t>Banco de imagens, por meio digital (internet)</t>
  </si>
  <si>
    <t>09534/2022</t>
  </si>
  <si>
    <t>ARP 03/2022</t>
  </si>
  <si>
    <t>09541/2022</t>
  </si>
  <si>
    <t>Material Vinil 1</t>
  </si>
  <si>
    <t>ARP 04/2022</t>
  </si>
  <si>
    <t>Material Vinil 2</t>
  </si>
  <si>
    <t>09542/2022</t>
  </si>
  <si>
    <t>Jornais e revistas online</t>
  </si>
  <si>
    <t>09545/2022</t>
  </si>
  <si>
    <t>Monitoramento de redes sociais 1</t>
  </si>
  <si>
    <t>Monitoramento de redes sociais 2</t>
  </si>
  <si>
    <t>09546/2022</t>
  </si>
  <si>
    <t xml:space="preserve">Templates </t>
  </si>
  <si>
    <t>09548/2022</t>
  </si>
  <si>
    <t>Flirkr 1</t>
  </si>
  <si>
    <t>09550/2022</t>
  </si>
  <si>
    <t>Flirkr 2</t>
  </si>
  <si>
    <t>09553/2022</t>
  </si>
  <si>
    <t xml:space="preserve">Newsletter </t>
  </si>
  <si>
    <t>09556/2022</t>
  </si>
  <si>
    <t>Mailing</t>
  </si>
  <si>
    <t xml:space="preserve">Libras </t>
  </si>
  <si>
    <t>09561/2022</t>
  </si>
  <si>
    <t>TV por assinatura</t>
  </si>
  <si>
    <t>09563/2022</t>
  </si>
  <si>
    <t>Plugin Elementor Pro</t>
  </si>
  <si>
    <t xml:space="preserve">Contratação de plug inO Elementor é um plugin para criação de sites e páginas do WordPress. </t>
  </si>
  <si>
    <t>Televisão corporativa</t>
  </si>
  <si>
    <t>05853/2022</t>
  </si>
  <si>
    <t>Contrato n. 26/2022</t>
  </si>
  <si>
    <t>ARP 29/2022</t>
  </si>
  <si>
    <t>Contrato n. 31/2022</t>
  </si>
  <si>
    <t>Prestação de serviço de apoio na área de copeiragem com insumos de café e açúcar</t>
  </si>
  <si>
    <t>05897/2022</t>
  </si>
  <si>
    <t>Registro de Preços de Materiais Descartáveis - Material de Copa</t>
  </si>
  <si>
    <t>Realização de Curso de Formação da Polícia Judicial</t>
  </si>
  <si>
    <t>Contrato n. 23/2022</t>
  </si>
  <si>
    <t>Contrato n. 25/2019</t>
  </si>
  <si>
    <t>10052/2022</t>
  </si>
  <si>
    <t>Contrato n. 51/2019</t>
  </si>
  <si>
    <t>Contrato n. 27/2022</t>
  </si>
  <si>
    <t>Contratos n. 52/2019 ; 11/2021 ; 9/2021</t>
  </si>
  <si>
    <t>Contrato n. 06/2019</t>
  </si>
  <si>
    <t>Contrato n. 28/2022</t>
  </si>
  <si>
    <t>PLANO DE CONTRATAÇÕES ANUAL 2023</t>
  </si>
  <si>
    <t>Item PCA</t>
  </si>
  <si>
    <t>Complexidade da contratação</t>
  </si>
  <si>
    <t>Tipo de contratação</t>
  </si>
  <si>
    <t>Solução de Segurança de Perímetro de Rede 
(Serviço de Suporte Técnico on site/remoto para toda a solução Fortinet e seus componentes.)</t>
  </si>
  <si>
    <t>03987/2022</t>
  </si>
  <si>
    <t>4.4.90.52.43</t>
  </si>
  <si>
    <t>Nova contratação. Contrato completa 60 meses e não pode mais ser prorrogado a partir de 02/06/2023</t>
  </si>
  <si>
    <t>216H</t>
  </si>
  <si>
    <t>AMMM</t>
  </si>
  <si>
    <t>Ajuda de Custo para moradia a magistrados e membros do Ministério Público. (Auxílo-Moradia para magistrados).</t>
  </si>
  <si>
    <t>AMOA</t>
  </si>
  <si>
    <t>3.3.90.93.07</t>
  </si>
  <si>
    <t>Auxílio-moradia para outros agentes públicos - ativos. (Auxílio-Moradia para servidores).</t>
  </si>
  <si>
    <t>PRIMÁRIAS DISCRICIONÁRIAS - RP 2</t>
  </si>
  <si>
    <t>Ajuda de Custo para Moradia</t>
  </si>
  <si>
    <t>AMMM - Ajuda de Custo para moradia a magistrados e membros do MP</t>
  </si>
  <si>
    <t>AMOA - Auxílio-moradia para outros agentes públicos - ativos</t>
  </si>
  <si>
    <t>OUTRAS AÇÕES DISCRICIONÁRIAS</t>
  </si>
  <si>
    <t>XVI</t>
  </si>
  <si>
    <t>XV</t>
  </si>
  <si>
    <t>VII, IX e XI</t>
  </si>
  <si>
    <t>Contratação de solução de rede sem fio para substituição e ampliação do atual sistema de rede do Conselho Nacional de Justiça (Solução Wireless)</t>
  </si>
  <si>
    <t>4.4.90.52.37</t>
  </si>
  <si>
    <t>Emissão de LTCAT</t>
  </si>
  <si>
    <t>Emissão de Laudo Técnico das Condições Ambientais de Trabalho - LTCAT, com relação aos magistrados e servidores do CNJ, para fins de envio do arquivo S-2240 do eSocial, que registra as condições ambientais e eventual exposição do trabalhador a agente nocivo biológico, químico ou físico.</t>
  </si>
  <si>
    <t>XVII</t>
  </si>
  <si>
    <t>Contratação direta</t>
  </si>
  <si>
    <t>11625/2022</t>
  </si>
  <si>
    <t>3.3.90.39.90</t>
  </si>
  <si>
    <t>Serviços de publicação oficial</t>
  </si>
  <si>
    <t>Considerando que a Lei nº 14.133/2021 em seu artigo 54, §1º, instituiu a obrigatoriedade de publicação do extrato dos editais de licitação em jornal diário de grande circulação, e que o cronograma previsto para adoção integral da Lei nº 14.133/2021 em todas as contratações deste Conselho aponta a data de 01/01/2023, consoante Despacho DG 1349706 constante no Processo SEI 02829/2021, destaca-se o caráter urgente da contratação em tela.</t>
  </si>
  <si>
    <t>040127 - CPC</t>
  </si>
  <si>
    <t>09879/2022</t>
  </si>
  <si>
    <t>Disponibilização de microfones para a mesa de autoridades, em quantidade e qualidade adequadas, ao nível de eventos realizados no auditório do Conselho Nacional de Justiça.</t>
  </si>
  <si>
    <t>Por meio do Despacho 1446643 a Secretaria de Cerimonial e Eventos manifestou a necessidade da aquisição de microfones para a composição da mesa de autoridades no auditório do CNJ. Após a retomada de eventos presenciais, o número de eventos no ambiente aumentou consideravelmente. Por meio do Despacho 1447289 a Secretaria Geral solicitou que a SCS por meio do SAUVI procedesse com a contratação.</t>
  </si>
  <si>
    <t>11301/2022</t>
  </si>
  <si>
    <t>3.3.90.30.20</t>
  </si>
  <si>
    <t>Aquisição de 64 (sessenta e quatro) toalhas de tecido jacquard adamascado, para compor material de consumo do Conselho Nacional de Justiça.</t>
  </si>
  <si>
    <t>A demanda surge da necessidade de auxiliar na organização e gestão nos eventos e cerimônias criadas pelo Conselho Nacional de Justiça. O Cerimonial do CNJ carece de toalhas de tecido para compor e decorar as solenidades em que organiza, priorizando o acolhimento e o bem-estar de seus convidados.</t>
  </si>
  <si>
    <t>XII</t>
  </si>
  <si>
    <t>03402/2022</t>
  </si>
  <si>
    <t>Classificação CNAE</t>
  </si>
  <si>
    <t>32.99-0-03</t>
  </si>
  <si>
    <t>47.59-8-01</t>
  </si>
  <si>
    <t>46.47-8-01</t>
  </si>
  <si>
    <t>47.59-8-99</t>
  </si>
  <si>
    <t>47.51-2-01</t>
  </si>
  <si>
    <t>58.13-1-00</t>
  </si>
  <si>
    <t>63.91-7-00</t>
  </si>
  <si>
    <t>74.90-1-01</t>
  </si>
  <si>
    <t>61.41-8-00</t>
  </si>
  <si>
    <t>62.03-1-00</t>
  </si>
  <si>
    <t>47.53-9-00</t>
  </si>
  <si>
    <t>71.19-7-04</t>
  </si>
  <si>
    <t>Item excluído</t>
  </si>
  <si>
    <t>4.4.90.52.51</t>
  </si>
  <si>
    <t>Contratação de empresa especializada para fornecimento de tapetes em polipropileno para os ambientes internos dos edifícios do Conselho Nacional de Justiça</t>
  </si>
  <si>
    <t>A contratação se destina a suprir a necessidade de ambientação de espaços neste Conselho, conforme demanda existente para espaços nobres e também para atendimento de pedido formulado pela Seção de Cerimonial.  Ademais, os tapetes irão compor os leiautes de ambientes não contemplados na aquisição anterior, tais como espaços de recepção de gabinetes de autoridades do Conselho, proporcionando maior conforto e ambientação padronizada nos edifícios do Conselho Nacional de Justiça.</t>
  </si>
  <si>
    <t>06461/2022</t>
  </si>
  <si>
    <t>Aquisição de microondas, frigobares e geladeiras</t>
  </si>
  <si>
    <t>A SESER solicitou a aquisição dos microondas, para atendimento dos refeitórios e substituição de aparelhos danificados, sendo mantida as especificações técnicas dos aparelhos já utilizados no Órgão. Em relação às geladeiras tipo frigobares, tratam-se de solicitações de diversas unidades, sendo mantidas as especificações técnicas dos aparelhos já utilizados no Órgão. Ademais, os solicitantes, notadamente gabinetes, não possuem espaço para receber aparelhos maiores. No tocante à geladeira, a SETRA verificou a necessidade de equipar a sala de motoristas, pois são aproximadamente quarenta colaboradores, que não têm local apropriado para guarda de lanches e refeições. E considerando o quantitativo solicitou duas unidades.</t>
  </si>
  <si>
    <t>09200/2022</t>
  </si>
  <si>
    <t>Café</t>
  </si>
  <si>
    <t>Prover, aproximadamente um total de 700 pessoas ( servidores, terceirizados e visitantes ) de café e açúcar.</t>
  </si>
  <si>
    <t>00161/2022</t>
  </si>
  <si>
    <t>ARP 01/2022</t>
  </si>
  <si>
    <t>04243/2022</t>
  </si>
  <si>
    <t>3.3.90.39.12</t>
  </si>
  <si>
    <t>Fornecimento de 10 (dez) rádios comunicadores digitais, em período integral, em regime de locação.</t>
  </si>
  <si>
    <t>08924/2022</t>
  </si>
  <si>
    <t>Contrato n. 03/2023</t>
  </si>
  <si>
    <t>Contrato n. 32/2022</t>
  </si>
  <si>
    <t>NE 37/2023</t>
  </si>
  <si>
    <t>06659/2022</t>
  </si>
  <si>
    <t>3.3.90.30.50; 3.3.90.30.42 e 3.3.90.30.19</t>
  </si>
  <si>
    <t>Aquisição de bandeira nacional e acessórios para a Academia Nacional de Polícia Judicial</t>
  </si>
  <si>
    <t>Com a criação da Academia Nacional da Polícia Judicial, faz-se necessária a aquisição dos referidos objetos, a fim de proporcionar excelência das atividades a serem desenvolvidas pela Academia, bem como cumprir a orientação contida na Lei n° 5.700/1971.</t>
  </si>
  <si>
    <t>040106 - DSESIN</t>
  </si>
  <si>
    <t>05328/2022</t>
  </si>
  <si>
    <t xml:space="preserve">3.3.90.30.14  e 4.4.90.52.10; </t>
  </si>
  <si>
    <t>Aquisição de equipamentos funcionais para Academia Nacional de Segurança do Poder Judiciário</t>
  </si>
  <si>
    <t>Com a criação da Academia Nacional da Polícia Judicial, faz-se necessário a aquisição de equipamentos de treinamento funcional, a fim de aparelhar e consequentemente proporcionar meios de capacitação, no sentido de manter as aptidões físicas dos agentes e inspetores da Polícia Judicial.</t>
  </si>
  <si>
    <t xml:space="preserve">Sim </t>
  </si>
  <si>
    <t>03940/2022</t>
  </si>
  <si>
    <t>Saída de recursos</t>
  </si>
  <si>
    <t>Informações acrescentadas ou alteradas</t>
  </si>
  <si>
    <t>Entrada de recursos</t>
  </si>
  <si>
    <t>Contrato n. 37/2022</t>
  </si>
  <si>
    <t>Contrato n. 25/2022</t>
  </si>
  <si>
    <t>Contrato n. 35/2022</t>
  </si>
  <si>
    <t>Contrato n. 08/2021</t>
  </si>
  <si>
    <t>13.59-6-00</t>
  </si>
  <si>
    <t>47.63-6-02</t>
  </si>
  <si>
    <t>47.61-0-01</t>
  </si>
  <si>
    <t>Contratação Direta</t>
  </si>
  <si>
    <t>Somente execução - Dispensa</t>
  </si>
  <si>
    <t>Aquisição de 03 (três) placas de vídeo dedicadas para computadores de alto desempenho existentes no Setor de Áudio e Vídeo do CNJ</t>
  </si>
  <si>
    <t>Os computadores já existentes no Setor de Áudio e Vídeo, além de não possuírem placa de vídeo dedicada, utilizam softwares do pacote adobe creative cloud, dentre eles o Photshop, Illustrator, Premiere e o mais pesado de todos After Effects</t>
  </si>
  <si>
    <t>11159/2022</t>
  </si>
  <si>
    <t>Aquisição de memória para MiniPC e Notebooks</t>
  </si>
  <si>
    <t>Atualmente os equipamentos possuem (8GB de memória) e pretende-se adicionar mais um pente com 8GB, fazendo com que os equipamentos possam executar programas complexos e outros processos elaborados.</t>
  </si>
  <si>
    <t>00772/2023</t>
  </si>
  <si>
    <t>Aquisição de 2 (dois) tipos de fones de ouvido um para uso em atividades normais e outro de alto desempenho para uso em audiências virtuais ou eventos semelhantes</t>
  </si>
  <si>
    <t>Prover a demanda de equipamento necessário para aprimoramento da comunicação na realização das sessões e de eventos institucionais conduzidos e/ou apoiados pelo Conselho Nacional de Justiça;</t>
  </si>
  <si>
    <t>00781/2023</t>
  </si>
  <si>
    <t>Nova Contratação de serviço de Central de Serviços. (Em substituição do Contrato 35/2021)</t>
  </si>
  <si>
    <t>Valor em conformidade com o Mapa de Preços 1479797, previstos 4 meses de execução em 2023.
Necessário para: Realizar atendimento aos usuários internos e externos e suporte aos sistemas nacionais / Implantar disciplinas ITIL / Realizar Curadoria do ChatBOT / Implantar base de conhecimento / Fornecer nova ferramenta de ITSM / Acompanhar sessão plenario / Realizar controle de identidades</t>
  </si>
  <si>
    <t>07219/2022</t>
  </si>
  <si>
    <t>10958/2022</t>
  </si>
  <si>
    <t>Contrato n. 34/2022</t>
  </si>
  <si>
    <t>00557/2023</t>
  </si>
  <si>
    <t>ARP 19/2021</t>
  </si>
  <si>
    <t>10283/2022</t>
  </si>
  <si>
    <t>43.29-1-03</t>
  </si>
  <si>
    <t>43.29-1-99</t>
  </si>
  <si>
    <t>43.30-4-99</t>
  </si>
  <si>
    <t>33.14-7-10</t>
  </si>
  <si>
    <t>95.29-1-02</t>
  </si>
  <si>
    <t>80.20-0-01</t>
  </si>
  <si>
    <t>80.20-0-00</t>
  </si>
  <si>
    <t>46.42-7-02</t>
  </si>
  <si>
    <t>77.39-0-99</t>
  </si>
  <si>
    <t>47.11-3-02</t>
  </si>
  <si>
    <t>82.99-7-03</t>
  </si>
  <si>
    <t>96.01-7-03</t>
  </si>
  <si>
    <t>46.18-4-03</t>
  </si>
  <si>
    <t>73.19-0-03</t>
  </si>
  <si>
    <t>84.11.6.00</t>
  </si>
  <si>
    <t>47.55-5-03</t>
  </si>
  <si>
    <t>CNAE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</si>
</sst>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R$&quot;\ * #,##0.00_-;\-&quot;R$&quot;\ * #,##0.00_-;_-&quot;R$&quot;\ * &quot;-&quot;??_-;_-@_-"/>
    <numFmt numFmtId="43" formatCode="_-* #,##0.00_-;\-* #,##0.00_-;_-* &quot;-&quot;??_-;_-@_-"/>
    <numFmt numFmtId="164" formatCode="_(* #,##0_);_(* \(#,##0\);_(* &quot;-&quot;??_);_(@_)"/>
    <numFmt numFmtId="165" formatCode="_-&quot;R$&quot;\ * #,##0_-;\-&quot;R$&quot;\ * #,##0_-;_-&quot;R$&quot;\ * &quot;-&quot;??_-;_-@_-"/>
  </numFmts>
  <fonts count="15" x14ac:knownFonts="1">
    <font>
      <sz val="11"/>
      <color theme="1"/>
      <name val="Calibri"/>
      <family val="2"/>
      <scheme val="minor"/>
    </font>
    <font>
      <sz val="11"/>
      <color theme="1"/>
      <name val="Calibri"/>
      <family val="2"/>
      <scheme val="minor"/>
    </font>
    <font>
      <b/>
      <sz val="10"/>
      <color theme="0"/>
      <name val="Arial"/>
      <family val="2"/>
    </font>
    <font>
      <sz val="10"/>
      <color theme="1"/>
      <name val="Arial"/>
      <family val="2"/>
    </font>
    <font>
      <b/>
      <sz val="18"/>
      <color theme="0"/>
      <name val="Palatino Linotype"/>
      <family val="1"/>
    </font>
    <font>
      <sz val="9"/>
      <color indexed="81"/>
      <name val="Segoe UI"/>
      <family val="2"/>
    </font>
    <font>
      <b/>
      <sz val="9"/>
      <color indexed="81"/>
      <name val="Segoe UI"/>
      <family val="2"/>
    </font>
    <font>
      <b/>
      <sz val="12"/>
      <name val="Times New Roman"/>
      <family val="1"/>
    </font>
    <font>
      <b/>
      <sz val="14"/>
      <name val="Times New Roman"/>
      <family val="1"/>
    </font>
    <font>
      <sz val="14"/>
      <name val="Times New Roman"/>
      <family val="1"/>
    </font>
    <font>
      <i/>
      <sz val="12"/>
      <name val="Times New Roman"/>
      <family val="1"/>
    </font>
    <font>
      <sz val="12"/>
      <color theme="1"/>
      <name val="Calibri"/>
      <family val="2"/>
      <scheme val="minor"/>
    </font>
    <font>
      <sz val="12"/>
      <name val="Times New Roman"/>
      <family val="1"/>
    </font>
    <font>
      <b/>
      <sz val="16"/>
      <color theme="0"/>
      <name val="Palatino Linotype"/>
      <family val="1"/>
    </font>
    <font>
      <b/>
      <sz val="10"/>
      <color theme="1"/>
      <name val="Arial"/>
      <family val="2"/>
    </font>
  </fonts>
  <fills count="11">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0">
    <xf numFmtId="0" fontId="0" fillId="0" borderId="0" xfId="0"/>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quotePrefix="1" applyFont="1" applyFill="1" applyBorder="1" applyAlignment="1">
      <alignment horizontal="center" vertical="center"/>
    </xf>
    <xf numFmtId="44" fontId="3" fillId="3" borderId="1" xfId="1" applyFont="1" applyFill="1" applyBorder="1" applyAlignment="1">
      <alignment horizontal="center" vertical="center"/>
    </xf>
    <xf numFmtId="1" fontId="3" fillId="3"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quotePrefix="1" applyFont="1" applyFill="1" applyBorder="1" applyAlignment="1">
      <alignment horizontal="center" vertical="center"/>
    </xf>
    <xf numFmtId="44" fontId="3" fillId="4" borderId="1" xfId="1" applyFont="1" applyFill="1" applyBorder="1" applyAlignment="1">
      <alignment horizontal="center" vertical="center"/>
    </xf>
    <xf numFmtId="1" fontId="3" fillId="4" borderId="1" xfId="0" applyNumberFormat="1" applyFont="1" applyFill="1" applyBorder="1" applyAlignment="1">
      <alignment horizontal="center" vertical="center"/>
    </xf>
    <xf numFmtId="14" fontId="3" fillId="3" borderId="1" xfId="0" quotePrefix="1" applyNumberFormat="1" applyFont="1" applyFill="1" applyBorder="1" applyAlignment="1">
      <alignment horizontal="center" vertical="center"/>
    </xf>
    <xf numFmtId="14" fontId="3" fillId="4" borderId="1" xfId="0" quotePrefix="1" applyNumberFormat="1" applyFont="1" applyFill="1" applyBorder="1" applyAlignment="1">
      <alignment horizontal="center" vertical="center"/>
    </xf>
    <xf numFmtId="0" fontId="3" fillId="4" borderId="1" xfId="0" applyFont="1" applyFill="1" applyBorder="1" applyAlignment="1">
      <alignment horizontal="left" vertical="center"/>
    </xf>
    <xf numFmtId="0" fontId="3" fillId="3" borderId="1" xfId="0" applyFont="1" applyFill="1" applyBorder="1" applyAlignment="1">
      <alignment horizontal="left" vertical="center"/>
    </xf>
    <xf numFmtId="0" fontId="0" fillId="0" borderId="0" xfId="0" applyAlignment="1">
      <alignment horizontal="center" vertical="center"/>
    </xf>
    <xf numFmtId="0" fontId="0" fillId="6" borderId="0" xfId="0" applyFill="1"/>
    <xf numFmtId="0" fontId="0" fillId="6" borderId="0" xfId="0" applyFill="1" applyAlignment="1">
      <alignment horizontal="left"/>
    </xf>
    <xf numFmtId="14" fontId="0" fillId="6" borderId="0" xfId="0" applyNumberFormat="1" applyFill="1"/>
    <xf numFmtId="0" fontId="3" fillId="6" borderId="0" xfId="0" applyFont="1" applyFill="1"/>
    <xf numFmtId="0" fontId="3" fillId="6" borderId="0" xfId="0" applyFont="1" applyFill="1" applyAlignment="1">
      <alignment horizontal="left"/>
    </xf>
    <xf numFmtId="14" fontId="3" fillId="6" borderId="0" xfId="0" applyNumberFormat="1" applyFont="1" applyFill="1"/>
    <xf numFmtId="44" fontId="3" fillId="6" borderId="0" xfId="1" applyFont="1" applyFill="1" applyAlignment="1"/>
    <xf numFmtId="0" fontId="0" fillId="6" borderId="0" xfId="0" applyFill="1" applyAlignment="1">
      <alignment wrapText="1"/>
    </xf>
    <xf numFmtId="0" fontId="0" fillId="0" borderId="0" xfId="0" applyAlignment="1">
      <alignment wrapText="1"/>
    </xf>
    <xf numFmtId="14" fontId="0" fillId="0" borderId="0" xfId="0" applyNumberFormat="1"/>
    <xf numFmtId="49" fontId="7" fillId="4" borderId="4" xfId="0" applyNumberFormat="1" applyFont="1" applyFill="1" applyBorder="1" applyAlignment="1">
      <alignment horizontal="center" vertical="center" wrapText="1"/>
    </xf>
    <xf numFmtId="49" fontId="7" fillId="0" borderId="5" xfId="0" applyNumberFormat="1" applyFont="1" applyBorder="1" applyAlignment="1">
      <alignment horizontal="justify" vertical="center"/>
    </xf>
    <xf numFmtId="49" fontId="10" fillId="0" borderId="5" xfId="0" applyNumberFormat="1" applyFont="1" applyBorder="1" applyAlignment="1">
      <alignment horizontal="justify" vertical="center"/>
    </xf>
    <xf numFmtId="164" fontId="7" fillId="4" borderId="7" xfId="2" applyNumberFormat="1" applyFont="1" applyFill="1" applyBorder="1" applyAlignment="1">
      <alignment horizontal="center" vertical="center" wrapText="1"/>
    </xf>
    <xf numFmtId="164" fontId="8" fillId="0" borderId="8" xfId="2" applyNumberFormat="1" applyFont="1" applyFill="1" applyBorder="1" applyAlignment="1">
      <alignment vertical="center"/>
    </xf>
    <xf numFmtId="164" fontId="9" fillId="7" borderId="8" xfId="2" applyNumberFormat="1" applyFont="1" applyFill="1" applyBorder="1" applyAlignment="1">
      <alignment horizontal="right" vertical="center"/>
    </xf>
    <xf numFmtId="164" fontId="9" fillId="7" borderId="9" xfId="2" applyNumberFormat="1" applyFont="1" applyFill="1" applyBorder="1" applyAlignment="1">
      <alignment horizontal="right" vertical="center"/>
    </xf>
    <xf numFmtId="49" fontId="10" fillId="0" borderId="5" xfId="0" applyNumberFormat="1" applyFont="1" applyBorder="1" applyAlignment="1">
      <alignment horizontal="center" vertical="center"/>
    </xf>
    <xf numFmtId="0" fontId="11" fillId="0" borderId="0" xfId="0" applyFont="1"/>
    <xf numFmtId="44" fontId="12" fillId="7" borderId="10" xfId="1" applyFont="1" applyFill="1" applyBorder="1" applyAlignment="1">
      <alignment horizontal="right" vertical="center"/>
    </xf>
    <xf numFmtId="49" fontId="10" fillId="0" borderId="12" xfId="0" applyNumberFormat="1" applyFont="1" applyBorder="1" applyAlignment="1">
      <alignment horizontal="center" vertical="center"/>
    </xf>
    <xf numFmtId="49" fontId="7" fillId="4" borderId="15" xfId="0" applyNumberFormat="1" applyFont="1" applyFill="1" applyBorder="1" applyAlignment="1">
      <alignment horizontal="center" vertical="center" wrapText="1"/>
    </xf>
    <xf numFmtId="49" fontId="7" fillId="4" borderId="16" xfId="0" applyNumberFormat="1" applyFont="1" applyFill="1" applyBorder="1" applyAlignment="1">
      <alignment horizontal="center" vertical="center" wrapText="1"/>
    </xf>
    <xf numFmtId="49" fontId="7" fillId="4" borderId="17" xfId="0" applyNumberFormat="1" applyFont="1" applyFill="1" applyBorder="1" applyAlignment="1">
      <alignment horizontal="center" vertical="center" wrapText="1"/>
    </xf>
    <xf numFmtId="49" fontId="7" fillId="4" borderId="6" xfId="0" applyNumberFormat="1" applyFont="1" applyFill="1" applyBorder="1" applyAlignment="1">
      <alignment horizontal="center" vertical="center"/>
    </xf>
    <xf numFmtId="44" fontId="12" fillId="4" borderId="11" xfId="1" applyFont="1" applyFill="1" applyBorder="1" applyAlignment="1">
      <alignment horizontal="right" vertical="center"/>
    </xf>
    <xf numFmtId="44" fontId="12" fillId="4" borderId="9" xfId="1" applyFont="1" applyFill="1" applyBorder="1" applyAlignment="1">
      <alignment horizontal="right" vertical="center"/>
    </xf>
    <xf numFmtId="165" fontId="12" fillId="7" borderId="13" xfId="1" applyNumberFormat="1" applyFont="1" applyFill="1" applyBorder="1" applyAlignment="1">
      <alignment horizontal="right" vertical="center"/>
    </xf>
    <xf numFmtId="165" fontId="12" fillId="7" borderId="14" xfId="1" applyNumberFormat="1" applyFont="1" applyFill="1" applyBorder="1" applyAlignment="1">
      <alignment horizontal="right" vertical="center"/>
    </xf>
    <xf numFmtId="165" fontId="12" fillId="7" borderId="1" xfId="1" applyNumberFormat="1" applyFont="1" applyFill="1" applyBorder="1" applyAlignment="1">
      <alignment horizontal="right" vertical="center"/>
    </xf>
    <xf numFmtId="165" fontId="12" fillId="7" borderId="8" xfId="1" applyNumberFormat="1" applyFont="1" applyFill="1" applyBorder="1" applyAlignment="1">
      <alignment horizontal="right" vertical="center"/>
    </xf>
    <xf numFmtId="164" fontId="0" fillId="0" borderId="0" xfId="0" applyNumberFormat="1"/>
    <xf numFmtId="9" fontId="0" fillId="0" borderId="0" xfId="3" applyFont="1"/>
    <xf numFmtId="49" fontId="7" fillId="4" borderId="5" xfId="0" applyNumberFormat="1" applyFont="1" applyFill="1" applyBorder="1" applyAlignment="1">
      <alignment horizontal="center" vertical="center"/>
    </xf>
    <xf numFmtId="164" fontId="8" fillId="7" borderId="8" xfId="2" applyNumberFormat="1" applyFont="1" applyFill="1" applyBorder="1" applyAlignment="1">
      <alignment horizontal="right" vertical="center"/>
    </xf>
    <xf numFmtId="49" fontId="10" fillId="0" borderId="6" xfId="0" applyNumberFormat="1" applyFont="1" applyBorder="1" applyAlignment="1">
      <alignment horizontal="justify" vertical="center"/>
    </xf>
    <xf numFmtId="0" fontId="4" fillId="2" borderId="2" xfId="0" applyFont="1" applyFill="1" applyBorder="1" applyAlignment="1">
      <alignment horizontal="centerContinuous"/>
    </xf>
    <xf numFmtId="0" fontId="4" fillId="2" borderId="3" xfId="0" applyFont="1" applyFill="1" applyBorder="1" applyAlignment="1">
      <alignment horizontal="centerContinuous"/>
    </xf>
    <xf numFmtId="0" fontId="13" fillId="5" borderId="2" xfId="0" applyFont="1" applyFill="1" applyBorder="1" applyAlignment="1">
      <alignment horizontal="centerContinuous" vertical="center"/>
    </xf>
    <xf numFmtId="0" fontId="13" fillId="5" borderId="3" xfId="0" applyFont="1" applyFill="1" applyBorder="1" applyAlignment="1">
      <alignment horizontal="centerContinuous" vertical="center"/>
    </xf>
    <xf numFmtId="0" fontId="13" fillId="5" borderId="18" xfId="0" applyFont="1" applyFill="1" applyBorder="1" applyAlignment="1">
      <alignment horizontal="centerContinuous" vertical="center"/>
    </xf>
    <xf numFmtId="0" fontId="2" fillId="2" borderId="13" xfId="0" applyFont="1" applyFill="1" applyBorder="1" applyAlignment="1">
      <alignment horizontal="center" vertical="center" wrapText="1"/>
    </xf>
    <xf numFmtId="44" fontId="14" fillId="6" borderId="10" xfId="1" applyFont="1" applyFill="1" applyBorder="1" applyAlignment="1"/>
    <xf numFmtId="44" fontId="3" fillId="8" borderId="1" xfId="1" applyFont="1" applyFill="1" applyBorder="1" applyAlignment="1">
      <alignment horizontal="center" vertical="center"/>
    </xf>
    <xf numFmtId="0" fontId="3" fillId="9" borderId="1" xfId="0" quotePrefix="1" applyFont="1" applyFill="1" applyBorder="1" applyAlignment="1">
      <alignment horizontal="center" vertical="center"/>
    </xf>
    <xf numFmtId="0" fontId="3" fillId="9" borderId="1" xfId="0" applyFont="1" applyFill="1" applyBorder="1" applyAlignment="1">
      <alignment horizontal="center" vertical="center"/>
    </xf>
    <xf numFmtId="44" fontId="3" fillId="10" borderId="1" xfId="1" applyFont="1" applyFill="1" applyBorder="1" applyAlignment="1">
      <alignment horizontal="center" vertical="center"/>
    </xf>
    <xf numFmtId="0" fontId="0" fillId="8" borderId="0" xfId="0" applyFill="1"/>
    <xf numFmtId="0" fontId="0" fillId="9" borderId="0" xfId="0" applyFill="1"/>
    <xf numFmtId="0" fontId="0" fillId="10" borderId="0" xfId="0" applyFill="1"/>
    <xf numFmtId="49" fontId="10" fillId="0" borderId="19" xfId="0" applyNumberFormat="1" applyFont="1" applyBorder="1" applyAlignment="1">
      <alignment horizontal="center" vertical="center"/>
    </xf>
    <xf numFmtId="165" fontId="12" fillId="7" borderId="20" xfId="1" applyNumberFormat="1" applyFont="1" applyFill="1" applyBorder="1" applyAlignment="1">
      <alignment horizontal="right" vertical="center"/>
    </xf>
    <xf numFmtId="165" fontId="12" fillId="7" borderId="21" xfId="1" applyNumberFormat="1" applyFont="1" applyFill="1" applyBorder="1" applyAlignment="1">
      <alignment horizontal="right" vertical="center"/>
    </xf>
    <xf numFmtId="164" fontId="8" fillId="4" borderId="8" xfId="2" applyNumberFormat="1" applyFont="1" applyFill="1" applyBorder="1" applyAlignment="1">
      <alignment vertical="center"/>
    </xf>
  </cellXfs>
  <cellStyles count="4">
    <cellStyle name="Moeda" xfId="1" builtinId="4"/>
    <cellStyle name="Normal" xfId="0" builtinId="0"/>
    <cellStyle name="Porcentagem" xfId="3" builtinId="5"/>
    <cellStyle name="Vírgula"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96"/>
  <sheetViews>
    <sheetView zoomScale="80" zoomScaleNormal="80" workbookViewId="0">
      <selection activeCell="H28" sqref="H28"/>
    </sheetView>
  </sheetViews>
  <sheetFormatPr defaultColWidth="8.85546875" defaultRowHeight="15" outlineLevelRow="1" x14ac:dyDescent="0.25"/>
  <cols>
    <col min="1" max="1" width="3.85546875" customWidth="1"/>
    <col min="2" max="2" width="10" customWidth="1"/>
    <col min="3" max="5" width="14.28515625" customWidth="1"/>
    <col min="6" max="6" width="20.5703125" customWidth="1"/>
    <col min="7" max="7" width="9" customWidth="1"/>
    <col min="8" max="8" width="53.5703125" customWidth="1"/>
    <col min="9" max="10" width="18.85546875" customWidth="1"/>
    <col min="11" max="11" width="18.28515625" customWidth="1"/>
    <col min="12" max="12" width="15.7109375" customWidth="1"/>
    <col min="13" max="13" width="15.140625" customWidth="1"/>
    <col min="14" max="14" width="17.85546875" customWidth="1"/>
    <col min="15" max="15" width="27.5703125" bestFit="1" customWidth="1"/>
    <col min="16" max="16" width="28.140625" customWidth="1"/>
    <col min="17" max="17" width="21.7109375" customWidth="1"/>
    <col min="18" max="18" width="17.42578125" style="25" customWidth="1"/>
    <col min="19" max="20" width="15.28515625" customWidth="1"/>
  </cols>
  <sheetData>
    <row r="1" spans="1:20" ht="15.75" outlineLevel="1" thickBot="1" x14ac:dyDescent="0.3">
      <c r="A1" s="16"/>
      <c r="B1" s="16"/>
      <c r="C1" s="16"/>
      <c r="D1" s="16"/>
      <c r="E1" s="16"/>
      <c r="F1" s="16"/>
      <c r="G1" s="16"/>
      <c r="H1" s="17"/>
      <c r="I1" s="16"/>
      <c r="J1" s="17"/>
      <c r="K1" s="17"/>
      <c r="L1" s="16"/>
      <c r="M1" s="16"/>
      <c r="N1" s="16"/>
      <c r="O1" s="16"/>
      <c r="P1" s="16"/>
      <c r="Q1" s="16"/>
      <c r="R1" s="18"/>
      <c r="S1" s="16"/>
      <c r="T1" s="16"/>
    </row>
    <row r="2" spans="1:20" ht="26.25" outlineLevel="1" thickBot="1" x14ac:dyDescent="0.5">
      <c r="A2" s="16"/>
      <c r="B2" s="52" t="s">
        <v>214</v>
      </c>
      <c r="C2" s="53"/>
      <c r="D2" s="53"/>
      <c r="E2" s="53"/>
      <c r="F2" s="53"/>
      <c r="G2" s="53"/>
      <c r="H2" s="53"/>
      <c r="I2" s="53"/>
      <c r="J2" s="53"/>
      <c r="K2" s="53"/>
      <c r="L2" s="53"/>
      <c r="M2" s="53"/>
      <c r="N2" s="53"/>
      <c r="O2" s="53"/>
      <c r="P2" s="53"/>
      <c r="Q2" s="53"/>
      <c r="R2" s="53"/>
      <c r="S2" s="53"/>
      <c r="T2" s="53"/>
    </row>
    <row r="3" spans="1:20" ht="27.75" customHeight="1" outlineLevel="1" thickBot="1" x14ac:dyDescent="0.3">
      <c r="A3" s="16"/>
      <c r="B3" s="54" t="s">
        <v>643</v>
      </c>
      <c r="C3" s="55"/>
      <c r="D3" s="55"/>
      <c r="E3" s="55"/>
      <c r="F3" s="55"/>
      <c r="G3" s="55"/>
      <c r="H3" s="55"/>
      <c r="I3" s="55"/>
      <c r="J3" s="55"/>
      <c r="K3" s="55"/>
      <c r="L3" s="55"/>
      <c r="M3" s="55"/>
      <c r="N3" s="55"/>
      <c r="O3" s="55"/>
      <c r="P3" s="55"/>
      <c r="Q3" s="55"/>
      <c r="R3" s="55"/>
      <c r="S3" s="56"/>
      <c r="T3" s="56"/>
    </row>
    <row r="4" spans="1:20" ht="15.75" outlineLevel="1" thickBot="1" x14ac:dyDescent="0.3">
      <c r="A4" s="16"/>
      <c r="B4" s="19"/>
      <c r="C4" s="19"/>
      <c r="D4" s="19"/>
      <c r="E4" s="19"/>
      <c r="F4" s="19"/>
      <c r="G4" s="19"/>
      <c r="H4" s="20"/>
      <c r="I4" s="19"/>
      <c r="J4" s="20"/>
      <c r="K4" s="20"/>
      <c r="L4" s="19"/>
      <c r="M4" s="19"/>
      <c r="N4" s="19"/>
      <c r="O4" s="19"/>
      <c r="P4" s="19"/>
      <c r="Q4" s="19"/>
      <c r="R4" s="21"/>
      <c r="S4" s="19"/>
      <c r="T4" s="19"/>
    </row>
    <row r="5" spans="1:20" ht="15.75" outlineLevel="1" thickBot="1" x14ac:dyDescent="0.3">
      <c r="A5" s="16"/>
      <c r="B5" s="19"/>
      <c r="C5" s="19"/>
      <c r="D5" s="19"/>
      <c r="E5" s="19"/>
      <c r="F5" s="19"/>
      <c r="G5" s="19"/>
      <c r="H5" s="20"/>
      <c r="I5" s="58">
        <f>SUBTOTAL(9,I7:I508)</f>
        <v>130475269.63329393</v>
      </c>
      <c r="J5" s="20"/>
      <c r="K5" s="20"/>
      <c r="L5" s="19"/>
      <c r="M5" s="19"/>
      <c r="N5" s="19"/>
      <c r="O5" s="19"/>
      <c r="P5" s="19"/>
      <c r="Q5" s="19"/>
      <c r="R5" s="21"/>
      <c r="S5" s="19"/>
      <c r="T5" s="19"/>
    </row>
    <row r="6" spans="1:20" s="24" customFormat="1" ht="38.25" x14ac:dyDescent="0.25">
      <c r="A6" s="23"/>
      <c r="B6" s="1" t="s">
        <v>644</v>
      </c>
      <c r="C6" s="1" t="s">
        <v>0</v>
      </c>
      <c r="D6" s="1" t="s">
        <v>1</v>
      </c>
      <c r="E6" s="1" t="s">
        <v>277</v>
      </c>
      <c r="F6" s="1" t="s">
        <v>2</v>
      </c>
      <c r="G6" s="1" t="s">
        <v>6</v>
      </c>
      <c r="H6" s="1" t="s">
        <v>3</v>
      </c>
      <c r="I6" s="57" t="s">
        <v>503</v>
      </c>
      <c r="J6" s="1" t="s">
        <v>4</v>
      </c>
      <c r="K6" s="1" t="s">
        <v>7</v>
      </c>
      <c r="L6" s="1" t="s">
        <v>5</v>
      </c>
      <c r="M6" s="1" t="s">
        <v>8</v>
      </c>
      <c r="N6" s="1" t="s">
        <v>9</v>
      </c>
      <c r="O6" s="1" t="s">
        <v>646</v>
      </c>
      <c r="P6" s="1" t="s">
        <v>10</v>
      </c>
      <c r="Q6" s="1" t="s">
        <v>275</v>
      </c>
      <c r="R6" s="2" t="s">
        <v>11</v>
      </c>
      <c r="S6" s="1" t="s">
        <v>645</v>
      </c>
      <c r="T6" s="1" t="s">
        <v>685</v>
      </c>
    </row>
    <row r="7" spans="1:20" x14ac:dyDescent="0.25">
      <c r="A7" s="16"/>
      <c r="B7" s="3">
        <v>1</v>
      </c>
      <c r="C7" s="3" t="s">
        <v>12</v>
      </c>
      <c r="D7" s="4" t="s">
        <v>61</v>
      </c>
      <c r="E7" s="4">
        <v>3</v>
      </c>
      <c r="F7" s="3" t="s">
        <v>97</v>
      </c>
      <c r="G7" s="6" t="s">
        <v>64</v>
      </c>
      <c r="H7" s="14" t="s">
        <v>278</v>
      </c>
      <c r="I7" s="5">
        <f>87427.8-12427.8</f>
        <v>75000</v>
      </c>
      <c r="J7" s="14" t="s">
        <v>279</v>
      </c>
      <c r="K7" s="4" t="s">
        <v>98</v>
      </c>
      <c r="L7" s="4" t="s">
        <v>60</v>
      </c>
      <c r="M7" s="4" t="s">
        <v>17</v>
      </c>
      <c r="N7" s="4" t="s">
        <v>18</v>
      </c>
      <c r="O7" s="4" t="s">
        <v>73</v>
      </c>
      <c r="P7" s="4" t="s">
        <v>99</v>
      </c>
      <c r="Q7" s="4" t="s">
        <v>280</v>
      </c>
      <c r="R7" s="11">
        <v>45225</v>
      </c>
      <c r="S7" s="4" t="s">
        <v>46</v>
      </c>
      <c r="T7" s="4"/>
    </row>
    <row r="8" spans="1:20" x14ac:dyDescent="0.25">
      <c r="A8" s="16"/>
      <c r="B8" s="7">
        <v>2</v>
      </c>
      <c r="C8" s="7" t="s">
        <v>12</v>
      </c>
      <c r="D8" s="8" t="s">
        <v>61</v>
      </c>
      <c r="E8" s="8">
        <v>3</v>
      </c>
      <c r="F8" s="7" t="s">
        <v>506</v>
      </c>
      <c r="G8" s="10" t="s">
        <v>64</v>
      </c>
      <c r="H8" s="13" t="s">
        <v>281</v>
      </c>
      <c r="I8" s="9">
        <f>2483920.94-200000-24279.19</f>
        <v>2259641.75</v>
      </c>
      <c r="J8" s="13" t="s">
        <v>271</v>
      </c>
      <c r="K8" s="8" t="s">
        <v>282</v>
      </c>
      <c r="L8" s="8" t="s">
        <v>63</v>
      </c>
      <c r="M8" s="8" t="s">
        <v>17</v>
      </c>
      <c r="N8" s="8" t="s">
        <v>18</v>
      </c>
      <c r="O8" s="8" t="s">
        <v>24</v>
      </c>
      <c r="P8" s="8" t="s">
        <v>517</v>
      </c>
      <c r="Q8" s="8" t="s">
        <v>557</v>
      </c>
      <c r="R8" s="12" t="s">
        <v>16</v>
      </c>
      <c r="S8" s="8" t="s">
        <v>46</v>
      </c>
      <c r="T8" s="8"/>
    </row>
    <row r="9" spans="1:20" x14ac:dyDescent="0.25">
      <c r="A9" s="16"/>
      <c r="B9" s="3">
        <v>3</v>
      </c>
      <c r="C9" s="3" t="s">
        <v>12</v>
      </c>
      <c r="D9" s="4" t="s">
        <v>61</v>
      </c>
      <c r="E9" s="4">
        <v>3</v>
      </c>
      <c r="F9" s="3" t="s">
        <v>111</v>
      </c>
      <c r="G9" s="6" t="s">
        <v>64</v>
      </c>
      <c r="H9" s="14" t="s">
        <v>283</v>
      </c>
      <c r="I9" s="5">
        <v>226800</v>
      </c>
      <c r="J9" s="14" t="s">
        <v>271</v>
      </c>
      <c r="K9" s="4" t="s">
        <v>282</v>
      </c>
      <c r="L9" s="4" t="s">
        <v>63</v>
      </c>
      <c r="M9" s="4" t="s">
        <v>17</v>
      </c>
      <c r="N9" s="4" t="s">
        <v>18</v>
      </c>
      <c r="O9" s="4" t="s">
        <v>24</v>
      </c>
      <c r="P9" s="4" t="s">
        <v>518</v>
      </c>
      <c r="Q9" s="4" t="s">
        <v>519</v>
      </c>
      <c r="R9" s="11" t="s">
        <v>16</v>
      </c>
      <c r="S9" s="4" t="s">
        <v>46</v>
      </c>
      <c r="T9" s="4"/>
    </row>
    <row r="10" spans="1:20" x14ac:dyDescent="0.25">
      <c r="A10" s="16"/>
      <c r="B10" s="7">
        <v>4</v>
      </c>
      <c r="C10" s="7" t="s">
        <v>12</v>
      </c>
      <c r="D10" s="8" t="s">
        <v>61</v>
      </c>
      <c r="E10" s="8">
        <v>3</v>
      </c>
      <c r="F10" s="7" t="s">
        <v>386</v>
      </c>
      <c r="G10" s="10" t="s">
        <v>64</v>
      </c>
      <c r="H10" s="13" t="s">
        <v>112</v>
      </c>
      <c r="I10" s="62">
        <f>1496886.68+24279.19+20563.4</f>
        <v>1541729.2699999998</v>
      </c>
      <c r="J10" s="13" t="s">
        <v>271</v>
      </c>
      <c r="K10" s="8" t="s">
        <v>282</v>
      </c>
      <c r="L10" s="8" t="s">
        <v>63</v>
      </c>
      <c r="M10" s="8" t="s">
        <v>17</v>
      </c>
      <c r="N10" s="8" t="s">
        <v>18</v>
      </c>
      <c r="O10" s="8" t="s">
        <v>73</v>
      </c>
      <c r="P10" s="8" t="s">
        <v>113</v>
      </c>
      <c r="Q10" s="8" t="s">
        <v>284</v>
      </c>
      <c r="R10" s="12">
        <v>45092</v>
      </c>
      <c r="S10" s="8" t="s">
        <v>27</v>
      </c>
      <c r="T10" s="8"/>
    </row>
    <row r="11" spans="1:20" x14ac:dyDescent="0.25">
      <c r="A11" s="16"/>
      <c r="B11" s="3">
        <v>5</v>
      </c>
      <c r="C11" s="3" t="s">
        <v>12</v>
      </c>
      <c r="D11" s="4" t="s">
        <v>61</v>
      </c>
      <c r="E11" s="4">
        <v>3</v>
      </c>
      <c r="F11" s="3" t="s">
        <v>100</v>
      </c>
      <c r="G11" s="6" t="s">
        <v>64</v>
      </c>
      <c r="H11" s="14" t="s">
        <v>285</v>
      </c>
      <c r="I11" s="5">
        <f>16680.97+85101.05</f>
        <v>101782.02</v>
      </c>
      <c r="J11" s="14" t="s">
        <v>271</v>
      </c>
      <c r="K11" s="4" t="s">
        <v>282</v>
      </c>
      <c r="L11" s="4" t="s">
        <v>63</v>
      </c>
      <c r="M11" s="4" t="s">
        <v>17</v>
      </c>
      <c r="N11" s="4" t="s">
        <v>18</v>
      </c>
      <c r="O11" s="4" t="s">
        <v>73</v>
      </c>
      <c r="P11" s="4" t="s">
        <v>74</v>
      </c>
      <c r="Q11" s="4" t="s">
        <v>286</v>
      </c>
      <c r="R11" s="11">
        <v>45133</v>
      </c>
      <c r="S11" s="4" t="s">
        <v>34</v>
      </c>
      <c r="T11" s="4"/>
    </row>
    <row r="12" spans="1:20" x14ac:dyDescent="0.25">
      <c r="A12" s="16"/>
      <c r="B12" s="7">
        <v>6</v>
      </c>
      <c r="C12" s="7" t="s">
        <v>12</v>
      </c>
      <c r="D12" s="8" t="s">
        <v>61</v>
      </c>
      <c r="E12" s="8">
        <v>3</v>
      </c>
      <c r="F12" s="7" t="s">
        <v>109</v>
      </c>
      <c r="G12" s="10" t="s">
        <v>64</v>
      </c>
      <c r="H12" s="13" t="s">
        <v>287</v>
      </c>
      <c r="I12" s="9">
        <v>7535.04</v>
      </c>
      <c r="J12" s="13" t="s">
        <v>271</v>
      </c>
      <c r="K12" s="8" t="s">
        <v>282</v>
      </c>
      <c r="L12" s="8" t="s">
        <v>63</v>
      </c>
      <c r="M12" s="8" t="s">
        <v>17</v>
      </c>
      <c r="N12" s="8" t="s">
        <v>18</v>
      </c>
      <c r="O12" s="8" t="s">
        <v>73</v>
      </c>
      <c r="P12" s="8" t="s">
        <v>114</v>
      </c>
      <c r="Q12" s="8" t="s">
        <v>288</v>
      </c>
      <c r="R12" s="12">
        <v>45128</v>
      </c>
      <c r="S12" s="8" t="s">
        <v>34</v>
      </c>
      <c r="T12" s="60" t="s">
        <v>757</v>
      </c>
    </row>
    <row r="13" spans="1:20" x14ac:dyDescent="0.25">
      <c r="A13" s="16"/>
      <c r="B13" s="3">
        <v>7</v>
      </c>
      <c r="C13" s="3" t="s">
        <v>12</v>
      </c>
      <c r="D13" s="4" t="s">
        <v>61</v>
      </c>
      <c r="E13" s="4">
        <v>3</v>
      </c>
      <c r="F13" s="3" t="s">
        <v>71</v>
      </c>
      <c r="G13" s="6" t="s">
        <v>64</v>
      </c>
      <c r="H13" s="14" t="s">
        <v>289</v>
      </c>
      <c r="I13" s="5">
        <v>2284.65</v>
      </c>
      <c r="J13" s="14" t="s">
        <v>271</v>
      </c>
      <c r="K13" s="4" t="s">
        <v>282</v>
      </c>
      <c r="L13" s="4" t="s">
        <v>63</v>
      </c>
      <c r="M13" s="4" t="s">
        <v>17</v>
      </c>
      <c r="N13" s="4" t="s">
        <v>18</v>
      </c>
      <c r="O13" s="4" t="s">
        <v>24</v>
      </c>
      <c r="P13" s="4" t="s">
        <v>74</v>
      </c>
      <c r="Q13" s="4" t="s">
        <v>286</v>
      </c>
      <c r="R13" s="11" t="s">
        <v>16</v>
      </c>
      <c r="S13" s="4" t="s">
        <v>46</v>
      </c>
      <c r="T13" s="4"/>
    </row>
    <row r="14" spans="1:20" x14ac:dyDescent="0.25">
      <c r="A14" s="16"/>
      <c r="B14" s="7">
        <v>8</v>
      </c>
      <c r="C14" s="7" t="s">
        <v>12</v>
      </c>
      <c r="D14" s="8" t="s">
        <v>61</v>
      </c>
      <c r="E14" s="8">
        <v>4</v>
      </c>
      <c r="F14" s="7" t="s">
        <v>291</v>
      </c>
      <c r="G14" s="10" t="s">
        <v>64</v>
      </c>
      <c r="H14" s="13" t="s">
        <v>580</v>
      </c>
      <c r="I14" s="9">
        <f>85101.05-85101.05</f>
        <v>0</v>
      </c>
      <c r="J14" s="13" t="s">
        <v>581</v>
      </c>
      <c r="K14" s="8" t="s">
        <v>72</v>
      </c>
      <c r="L14" s="8" t="s">
        <v>63</v>
      </c>
      <c r="M14" s="8" t="s">
        <v>18</v>
      </c>
      <c r="N14" s="8" t="s">
        <v>17</v>
      </c>
      <c r="O14" s="8" t="s">
        <v>670</v>
      </c>
      <c r="P14" s="8" t="s">
        <v>582</v>
      </c>
      <c r="Q14" s="8"/>
      <c r="R14" s="12">
        <v>45108</v>
      </c>
      <c r="S14" s="8" t="s">
        <v>34</v>
      </c>
      <c r="T14" s="8"/>
    </row>
    <row r="15" spans="1:20" x14ac:dyDescent="0.25">
      <c r="A15" s="16"/>
      <c r="B15" s="3">
        <v>9</v>
      </c>
      <c r="C15" s="3" t="s">
        <v>12</v>
      </c>
      <c r="D15" s="4" t="s">
        <v>61</v>
      </c>
      <c r="E15" s="4">
        <v>3</v>
      </c>
      <c r="F15" s="3" t="s">
        <v>109</v>
      </c>
      <c r="G15" s="6" t="s">
        <v>64</v>
      </c>
      <c r="H15" s="14" t="s">
        <v>293</v>
      </c>
      <c r="I15" s="5">
        <v>36852.07</v>
      </c>
      <c r="J15" s="14" t="s">
        <v>110</v>
      </c>
      <c r="K15" s="4" t="s">
        <v>70</v>
      </c>
      <c r="L15" s="4" t="s">
        <v>63</v>
      </c>
      <c r="M15" s="4" t="s">
        <v>17</v>
      </c>
      <c r="N15" s="4" t="s">
        <v>17</v>
      </c>
      <c r="O15" s="4" t="s">
        <v>670</v>
      </c>
      <c r="P15" s="4" t="s">
        <v>269</v>
      </c>
      <c r="Q15" s="4"/>
      <c r="R15" s="11">
        <v>44927</v>
      </c>
      <c r="S15" s="4" t="s">
        <v>34</v>
      </c>
      <c r="T15" s="60" t="s">
        <v>758</v>
      </c>
    </row>
    <row r="16" spans="1:20" x14ac:dyDescent="0.25">
      <c r="A16" s="16"/>
      <c r="B16" s="7">
        <v>10.1</v>
      </c>
      <c r="C16" s="7" t="s">
        <v>12</v>
      </c>
      <c r="D16" s="8" t="s">
        <v>61</v>
      </c>
      <c r="E16" s="8" t="s">
        <v>294</v>
      </c>
      <c r="F16" s="7" t="s">
        <v>505</v>
      </c>
      <c r="G16" s="10" t="s">
        <v>64</v>
      </c>
      <c r="H16" s="13" t="s">
        <v>139</v>
      </c>
      <c r="I16" s="59">
        <f>290285.92-6323.09500000625-14459</f>
        <v>269503.82499999373</v>
      </c>
      <c r="J16" s="13" t="s">
        <v>140</v>
      </c>
      <c r="K16" s="8" t="s">
        <v>70</v>
      </c>
      <c r="L16" s="8" t="s">
        <v>63</v>
      </c>
      <c r="M16" s="8" t="s">
        <v>17</v>
      </c>
      <c r="N16" s="8" t="s">
        <v>18</v>
      </c>
      <c r="O16" s="8" t="s">
        <v>24</v>
      </c>
      <c r="P16" s="8" t="s">
        <v>141</v>
      </c>
      <c r="Q16" s="8" t="s">
        <v>579</v>
      </c>
      <c r="R16" s="12">
        <v>44927</v>
      </c>
      <c r="S16" s="8" t="s">
        <v>34</v>
      </c>
      <c r="T16" s="8"/>
    </row>
    <row r="17" spans="1:20" x14ac:dyDescent="0.25">
      <c r="A17" s="16"/>
      <c r="B17" s="3">
        <v>10.199999999999999</v>
      </c>
      <c r="C17" s="3" t="s">
        <v>12</v>
      </c>
      <c r="D17" s="4" t="s">
        <v>61</v>
      </c>
      <c r="E17" s="4" t="s">
        <v>294</v>
      </c>
      <c r="F17" s="3" t="s">
        <v>505</v>
      </c>
      <c r="G17" s="6" t="s">
        <v>64</v>
      </c>
      <c r="H17" s="14" t="s">
        <v>139</v>
      </c>
      <c r="I17" s="5">
        <v>159135.62500000003</v>
      </c>
      <c r="J17" s="14" t="s">
        <v>140</v>
      </c>
      <c r="K17" s="4" t="s">
        <v>70</v>
      </c>
      <c r="L17" s="4" t="s">
        <v>63</v>
      </c>
      <c r="M17" s="4" t="s">
        <v>17</v>
      </c>
      <c r="N17" s="4" t="s">
        <v>18</v>
      </c>
      <c r="O17" s="4" t="s">
        <v>25</v>
      </c>
      <c r="P17" s="4" t="s">
        <v>576</v>
      </c>
      <c r="Q17" s="4"/>
      <c r="R17" s="11">
        <v>45135</v>
      </c>
      <c r="S17" s="4" t="s">
        <v>34</v>
      </c>
      <c r="T17" s="4"/>
    </row>
    <row r="18" spans="1:20" x14ac:dyDescent="0.25">
      <c r="A18" s="16"/>
      <c r="B18" s="61">
        <v>11.1</v>
      </c>
      <c r="C18" s="7" t="s">
        <v>12</v>
      </c>
      <c r="D18" s="8" t="s">
        <v>61</v>
      </c>
      <c r="E18" s="8">
        <v>3</v>
      </c>
      <c r="F18" s="7" t="s">
        <v>67</v>
      </c>
      <c r="G18" s="10" t="s">
        <v>64</v>
      </c>
      <c r="H18" s="13" t="s">
        <v>68</v>
      </c>
      <c r="I18" s="59">
        <v>5195</v>
      </c>
      <c r="J18" s="13" t="s">
        <v>69</v>
      </c>
      <c r="K18" s="8" t="s">
        <v>70</v>
      </c>
      <c r="L18" s="8" t="s">
        <v>63</v>
      </c>
      <c r="M18" s="8" t="s">
        <v>17</v>
      </c>
      <c r="N18" s="8" t="s">
        <v>17</v>
      </c>
      <c r="O18" s="61" t="s">
        <v>739</v>
      </c>
      <c r="P18" s="61" t="s">
        <v>717</v>
      </c>
      <c r="Q18" s="61" t="s">
        <v>716</v>
      </c>
      <c r="R18" s="12" t="s">
        <v>16</v>
      </c>
      <c r="S18" s="8" t="s">
        <v>46</v>
      </c>
      <c r="T18" s="60" t="s">
        <v>687</v>
      </c>
    </row>
    <row r="19" spans="1:20" x14ac:dyDescent="0.25">
      <c r="A19" s="16"/>
      <c r="B19" s="61">
        <v>11.2</v>
      </c>
      <c r="C19" s="3" t="s">
        <v>12</v>
      </c>
      <c r="D19" s="4" t="s">
        <v>61</v>
      </c>
      <c r="E19" s="4">
        <v>3</v>
      </c>
      <c r="F19" s="3" t="s">
        <v>67</v>
      </c>
      <c r="G19" s="6" t="s">
        <v>64</v>
      </c>
      <c r="H19" s="14" t="s">
        <v>68</v>
      </c>
      <c r="I19" s="62">
        <f>12628.46-5195</f>
        <v>7433.4599999999991</v>
      </c>
      <c r="J19" s="14" t="s">
        <v>69</v>
      </c>
      <c r="K19" s="4" t="s">
        <v>70</v>
      </c>
      <c r="L19" s="4" t="s">
        <v>63</v>
      </c>
      <c r="M19" s="4" t="s">
        <v>17</v>
      </c>
      <c r="N19" s="4" t="s">
        <v>17</v>
      </c>
      <c r="O19" s="4" t="s">
        <v>670</v>
      </c>
      <c r="P19" s="4" t="s">
        <v>577</v>
      </c>
      <c r="Q19" s="4"/>
      <c r="R19" s="11">
        <v>45275</v>
      </c>
      <c r="S19" s="4" t="s">
        <v>46</v>
      </c>
      <c r="T19" s="60" t="s">
        <v>687</v>
      </c>
    </row>
    <row r="20" spans="1:20" x14ac:dyDescent="0.25">
      <c r="A20" s="16"/>
      <c r="B20" s="7">
        <v>12</v>
      </c>
      <c r="C20" s="7" t="s">
        <v>12</v>
      </c>
      <c r="D20" s="8" t="s">
        <v>61</v>
      </c>
      <c r="E20" s="8">
        <v>3</v>
      </c>
      <c r="F20" s="7">
        <v>33903916</v>
      </c>
      <c r="G20" s="10" t="s">
        <v>64</v>
      </c>
      <c r="H20" s="13" t="s">
        <v>295</v>
      </c>
      <c r="I20" s="9">
        <v>16514.14</v>
      </c>
      <c r="J20" s="13" t="s">
        <v>69</v>
      </c>
      <c r="K20" s="8" t="s">
        <v>70</v>
      </c>
      <c r="L20" s="8" t="s">
        <v>63</v>
      </c>
      <c r="M20" s="8" t="s">
        <v>17</v>
      </c>
      <c r="N20" s="8" t="s">
        <v>18</v>
      </c>
      <c r="O20" s="8" t="s">
        <v>670</v>
      </c>
      <c r="P20" s="8" t="s">
        <v>578</v>
      </c>
      <c r="Q20" s="8"/>
      <c r="R20" s="12">
        <v>45275</v>
      </c>
      <c r="S20" s="8" t="s">
        <v>46</v>
      </c>
      <c r="T20" s="60" t="s">
        <v>759</v>
      </c>
    </row>
    <row r="21" spans="1:20" x14ac:dyDescent="0.25">
      <c r="A21" s="16"/>
      <c r="B21" s="3">
        <v>13</v>
      </c>
      <c r="C21" s="3" t="s">
        <v>12</v>
      </c>
      <c r="D21" s="4" t="s">
        <v>61</v>
      </c>
      <c r="E21" s="4">
        <v>3</v>
      </c>
      <c r="F21" s="3" t="s">
        <v>507</v>
      </c>
      <c r="G21" s="6" t="s">
        <v>64</v>
      </c>
      <c r="H21" s="14" t="s">
        <v>222</v>
      </c>
      <c r="I21" s="5">
        <v>34971.120000000003</v>
      </c>
      <c r="J21" s="14" t="s">
        <v>296</v>
      </c>
      <c r="K21" s="4" t="s">
        <v>133</v>
      </c>
      <c r="L21" s="4" t="s">
        <v>63</v>
      </c>
      <c r="M21" s="4" t="s">
        <v>17</v>
      </c>
      <c r="N21" s="4" t="s">
        <v>17</v>
      </c>
      <c r="O21" s="4" t="s">
        <v>16</v>
      </c>
      <c r="P21" s="4" t="s">
        <v>16</v>
      </c>
      <c r="Q21" s="4" t="s">
        <v>16</v>
      </c>
      <c r="R21" s="11">
        <v>44927</v>
      </c>
      <c r="S21" s="4" t="s">
        <v>46</v>
      </c>
      <c r="T21" s="4"/>
    </row>
    <row r="22" spans="1:20" x14ac:dyDescent="0.25">
      <c r="A22" s="16"/>
      <c r="B22" s="7">
        <v>14</v>
      </c>
      <c r="C22" s="7" t="s">
        <v>12</v>
      </c>
      <c r="D22" s="8" t="s">
        <v>61</v>
      </c>
      <c r="E22" s="8">
        <v>3</v>
      </c>
      <c r="F22" s="7" t="s">
        <v>32</v>
      </c>
      <c r="G22" s="10" t="s">
        <v>64</v>
      </c>
      <c r="H22" s="13" t="s">
        <v>297</v>
      </c>
      <c r="I22" s="9">
        <v>9635</v>
      </c>
      <c r="J22" s="13" t="s">
        <v>298</v>
      </c>
      <c r="K22" s="8" t="s">
        <v>133</v>
      </c>
      <c r="L22" s="8" t="s">
        <v>63</v>
      </c>
      <c r="M22" s="8" t="s">
        <v>17</v>
      </c>
      <c r="N22" s="8" t="s">
        <v>18</v>
      </c>
      <c r="O22" s="8" t="s">
        <v>670</v>
      </c>
      <c r="P22" s="8" t="s">
        <v>292</v>
      </c>
      <c r="Q22" s="8"/>
      <c r="R22" s="12">
        <v>45139</v>
      </c>
      <c r="S22" s="8" t="s">
        <v>34</v>
      </c>
      <c r="T22" s="8"/>
    </row>
    <row r="23" spans="1:20" x14ac:dyDescent="0.25">
      <c r="A23" s="16"/>
      <c r="B23" s="3">
        <v>15</v>
      </c>
      <c r="C23" s="3" t="s">
        <v>12</v>
      </c>
      <c r="D23" s="4" t="s">
        <v>61</v>
      </c>
      <c r="E23" s="4">
        <v>3</v>
      </c>
      <c r="F23" s="3" t="s">
        <v>502</v>
      </c>
      <c r="G23" s="6" t="s">
        <v>64</v>
      </c>
      <c r="H23" s="14" t="s">
        <v>299</v>
      </c>
      <c r="I23" s="5">
        <v>20399.82</v>
      </c>
      <c r="J23" s="14" t="s">
        <v>75</v>
      </c>
      <c r="K23" s="4" t="s">
        <v>300</v>
      </c>
      <c r="L23" s="4" t="s">
        <v>63</v>
      </c>
      <c r="M23" s="4" t="s">
        <v>17</v>
      </c>
      <c r="N23" s="4" t="s">
        <v>17</v>
      </c>
      <c r="O23" s="4" t="s">
        <v>670</v>
      </c>
      <c r="P23" s="4" t="s">
        <v>292</v>
      </c>
      <c r="Q23" s="4"/>
      <c r="R23" s="11">
        <v>45046</v>
      </c>
      <c r="S23" s="4" t="s">
        <v>46</v>
      </c>
      <c r="T23" s="60" t="s">
        <v>688</v>
      </c>
    </row>
    <row r="24" spans="1:20" x14ac:dyDescent="0.25">
      <c r="A24" s="16"/>
      <c r="B24" s="7">
        <v>16</v>
      </c>
      <c r="C24" s="7" t="s">
        <v>12</v>
      </c>
      <c r="D24" s="8" t="s">
        <v>61</v>
      </c>
      <c r="E24" s="8">
        <v>3</v>
      </c>
      <c r="F24" s="7" t="s">
        <v>502</v>
      </c>
      <c r="G24" s="10" t="s">
        <v>64</v>
      </c>
      <c r="H24" s="13" t="s">
        <v>301</v>
      </c>
      <c r="I24" s="9">
        <v>43713.9</v>
      </c>
      <c r="J24" s="13" t="s">
        <v>302</v>
      </c>
      <c r="K24" s="8" t="s">
        <v>300</v>
      </c>
      <c r="L24" s="8" t="s">
        <v>63</v>
      </c>
      <c r="M24" s="8" t="s">
        <v>17</v>
      </c>
      <c r="N24" s="8" t="s">
        <v>18</v>
      </c>
      <c r="O24" s="8" t="s">
        <v>73</v>
      </c>
      <c r="P24" s="8" t="s">
        <v>142</v>
      </c>
      <c r="Q24" s="8" t="s">
        <v>303</v>
      </c>
      <c r="R24" s="12">
        <v>45199</v>
      </c>
      <c r="S24" s="8" t="s">
        <v>34</v>
      </c>
      <c r="T24" s="8"/>
    </row>
    <row r="25" spans="1:20" x14ac:dyDescent="0.25">
      <c r="A25" s="16"/>
      <c r="B25" s="3">
        <v>17</v>
      </c>
      <c r="C25" s="3" t="s">
        <v>12</v>
      </c>
      <c r="D25" s="4" t="s">
        <v>61</v>
      </c>
      <c r="E25" s="4">
        <v>3</v>
      </c>
      <c r="F25" s="3" t="s">
        <v>76</v>
      </c>
      <c r="G25" s="6" t="s">
        <v>64</v>
      </c>
      <c r="H25" s="14" t="s">
        <v>633</v>
      </c>
      <c r="I25" s="5">
        <v>26228.34</v>
      </c>
      <c r="J25" s="14" t="s">
        <v>75</v>
      </c>
      <c r="K25" s="4" t="s">
        <v>300</v>
      </c>
      <c r="L25" s="4" t="s">
        <v>63</v>
      </c>
      <c r="M25" s="4" t="s">
        <v>17</v>
      </c>
      <c r="N25" s="4" t="s">
        <v>18</v>
      </c>
      <c r="O25" s="4" t="s">
        <v>25</v>
      </c>
      <c r="P25" s="4" t="s">
        <v>292</v>
      </c>
      <c r="Q25" s="4"/>
      <c r="R25" s="11">
        <v>45046</v>
      </c>
      <c r="S25" s="4" t="s">
        <v>46</v>
      </c>
      <c r="T25" s="4"/>
    </row>
    <row r="26" spans="1:20" x14ac:dyDescent="0.25">
      <c r="A26" s="16"/>
      <c r="B26" s="7">
        <v>18</v>
      </c>
      <c r="C26" s="7" t="s">
        <v>12</v>
      </c>
      <c r="D26" s="8" t="s">
        <v>61</v>
      </c>
      <c r="E26" s="8">
        <v>3</v>
      </c>
      <c r="F26" s="7" t="s">
        <v>77</v>
      </c>
      <c r="G26" s="10" t="s">
        <v>64</v>
      </c>
      <c r="H26" s="13" t="s">
        <v>583</v>
      </c>
      <c r="I26" s="9">
        <f>1613267.28-87786.01</f>
        <v>1525481.27</v>
      </c>
      <c r="J26" s="13" t="s">
        <v>78</v>
      </c>
      <c r="K26" s="8" t="s">
        <v>304</v>
      </c>
      <c r="L26" s="8" t="s">
        <v>63</v>
      </c>
      <c r="M26" s="8" t="s">
        <v>17</v>
      </c>
      <c r="N26" s="8" t="s">
        <v>18</v>
      </c>
      <c r="O26" s="8" t="s">
        <v>24</v>
      </c>
      <c r="P26" s="8" t="s">
        <v>265</v>
      </c>
      <c r="Q26" s="60" t="s">
        <v>715</v>
      </c>
      <c r="R26" s="12">
        <v>44999</v>
      </c>
      <c r="S26" s="8" t="s">
        <v>27</v>
      </c>
      <c r="T26" s="8"/>
    </row>
    <row r="27" spans="1:20" x14ac:dyDescent="0.25">
      <c r="A27" s="16"/>
      <c r="B27" s="3">
        <v>19</v>
      </c>
      <c r="C27" s="3" t="s">
        <v>12</v>
      </c>
      <c r="D27" s="4" t="s">
        <v>61</v>
      </c>
      <c r="E27" s="4">
        <v>3</v>
      </c>
      <c r="F27" s="3" t="s">
        <v>79</v>
      </c>
      <c r="G27" s="6" t="s">
        <v>64</v>
      </c>
      <c r="H27" s="14" t="s">
        <v>80</v>
      </c>
      <c r="I27" s="5">
        <f>5855463.67-100000</f>
        <v>5755463.6699999999</v>
      </c>
      <c r="J27" s="14" t="s">
        <v>81</v>
      </c>
      <c r="K27" s="4" t="s">
        <v>304</v>
      </c>
      <c r="L27" s="4" t="s">
        <v>63</v>
      </c>
      <c r="M27" s="4" t="s">
        <v>17</v>
      </c>
      <c r="N27" s="4" t="s">
        <v>18</v>
      </c>
      <c r="O27" s="4" t="s">
        <v>73</v>
      </c>
      <c r="P27" s="4" t="s">
        <v>82</v>
      </c>
      <c r="Q27" s="4" t="s">
        <v>641</v>
      </c>
      <c r="R27" s="11" t="s">
        <v>16</v>
      </c>
      <c r="S27" s="4" t="s">
        <v>27</v>
      </c>
      <c r="T27" s="4"/>
    </row>
    <row r="28" spans="1:20" x14ac:dyDescent="0.25">
      <c r="A28" s="16"/>
      <c r="B28" s="7">
        <v>20</v>
      </c>
      <c r="C28" s="7" t="s">
        <v>12</v>
      </c>
      <c r="D28" s="8" t="s">
        <v>61</v>
      </c>
      <c r="E28" s="8">
        <v>3</v>
      </c>
      <c r="F28" s="7" t="s">
        <v>100</v>
      </c>
      <c r="G28" s="10" t="s">
        <v>64</v>
      </c>
      <c r="H28" s="13" t="s">
        <v>101</v>
      </c>
      <c r="I28" s="9">
        <f>21423.95+20811.66</f>
        <v>42235.61</v>
      </c>
      <c r="J28" s="13" t="s">
        <v>81</v>
      </c>
      <c r="K28" s="8" t="s">
        <v>304</v>
      </c>
      <c r="L28" s="8" t="s">
        <v>63</v>
      </c>
      <c r="M28" s="8" t="s">
        <v>17</v>
      </c>
      <c r="N28" s="8" t="s">
        <v>18</v>
      </c>
      <c r="O28" s="8" t="s">
        <v>73</v>
      </c>
      <c r="P28" s="8" t="s">
        <v>584</v>
      </c>
      <c r="Q28" s="8" t="s">
        <v>16</v>
      </c>
      <c r="R28" s="12">
        <v>45276</v>
      </c>
      <c r="S28" s="8" t="s">
        <v>46</v>
      </c>
      <c r="T28" s="60" t="s">
        <v>760</v>
      </c>
    </row>
    <row r="29" spans="1:20" x14ac:dyDescent="0.25">
      <c r="A29" s="16"/>
      <c r="B29" s="3">
        <v>21</v>
      </c>
      <c r="C29" s="3" t="s">
        <v>12</v>
      </c>
      <c r="D29" s="4" t="s">
        <v>61</v>
      </c>
      <c r="E29" s="4">
        <v>3</v>
      </c>
      <c r="F29" s="3" t="s">
        <v>508</v>
      </c>
      <c r="G29" s="6" t="s">
        <v>64</v>
      </c>
      <c r="H29" s="14" t="s">
        <v>102</v>
      </c>
      <c r="I29" s="5">
        <f>19655+19093.27</f>
        <v>38748.270000000004</v>
      </c>
      <c r="J29" s="14" t="s">
        <v>103</v>
      </c>
      <c r="K29" s="4" t="s">
        <v>304</v>
      </c>
      <c r="L29" s="4" t="s">
        <v>63</v>
      </c>
      <c r="M29" s="4" t="s">
        <v>17</v>
      </c>
      <c r="N29" s="4" t="s">
        <v>18</v>
      </c>
      <c r="O29" s="4" t="s">
        <v>73</v>
      </c>
      <c r="P29" s="4" t="s">
        <v>585</v>
      </c>
      <c r="Q29" s="4" t="s">
        <v>16</v>
      </c>
      <c r="R29" s="11" t="s">
        <v>16</v>
      </c>
      <c r="S29" s="4" t="s">
        <v>46</v>
      </c>
      <c r="T29" s="60" t="s">
        <v>761</v>
      </c>
    </row>
    <row r="30" spans="1:20" x14ac:dyDescent="0.25">
      <c r="A30" s="16"/>
      <c r="B30" s="7">
        <v>22.1</v>
      </c>
      <c r="C30" s="7" t="s">
        <v>12</v>
      </c>
      <c r="D30" s="8" t="s">
        <v>61</v>
      </c>
      <c r="E30" s="8">
        <v>3</v>
      </c>
      <c r="F30" s="7" t="s">
        <v>276</v>
      </c>
      <c r="G30" s="10" t="s">
        <v>64</v>
      </c>
      <c r="H30" s="13" t="s">
        <v>305</v>
      </c>
      <c r="I30" s="9">
        <v>2980.18</v>
      </c>
      <c r="J30" s="13" t="s">
        <v>103</v>
      </c>
      <c r="K30" s="8" t="s">
        <v>304</v>
      </c>
      <c r="L30" s="8" t="s">
        <v>63</v>
      </c>
      <c r="M30" s="8" t="s">
        <v>17</v>
      </c>
      <c r="N30" s="8" t="s">
        <v>18</v>
      </c>
      <c r="O30" s="8" t="s">
        <v>739</v>
      </c>
      <c r="P30" s="8" t="s">
        <v>262</v>
      </c>
      <c r="Q30" s="8" t="s">
        <v>586</v>
      </c>
      <c r="R30" s="12" t="s">
        <v>16</v>
      </c>
      <c r="S30" s="8" t="s">
        <v>46</v>
      </c>
      <c r="T30" s="60" t="s">
        <v>690</v>
      </c>
    </row>
    <row r="31" spans="1:20" x14ac:dyDescent="0.25">
      <c r="A31" s="16"/>
      <c r="B31" s="3">
        <v>22.2</v>
      </c>
      <c r="C31" s="3" t="s">
        <v>12</v>
      </c>
      <c r="D31" s="4" t="s">
        <v>61</v>
      </c>
      <c r="E31" s="4">
        <v>3</v>
      </c>
      <c r="F31" s="3" t="s">
        <v>276</v>
      </c>
      <c r="G31" s="6" t="s">
        <v>64</v>
      </c>
      <c r="H31" s="14" t="s">
        <v>305</v>
      </c>
      <c r="I31" s="5">
        <v>3067.85</v>
      </c>
      <c r="J31" s="14" t="s">
        <v>103</v>
      </c>
      <c r="K31" s="4" t="s">
        <v>304</v>
      </c>
      <c r="L31" s="4" t="s">
        <v>63</v>
      </c>
      <c r="M31" s="4" t="s">
        <v>17</v>
      </c>
      <c r="N31" s="4" t="s">
        <v>18</v>
      </c>
      <c r="O31" s="4" t="s">
        <v>670</v>
      </c>
      <c r="P31" s="4" t="s">
        <v>587</v>
      </c>
      <c r="Q31" s="4"/>
      <c r="R31" s="11">
        <v>45097</v>
      </c>
      <c r="S31" s="4" t="s">
        <v>46</v>
      </c>
      <c r="T31" s="60" t="s">
        <v>690</v>
      </c>
    </row>
    <row r="32" spans="1:20" x14ac:dyDescent="0.25">
      <c r="A32" s="16"/>
      <c r="B32" s="7">
        <v>23</v>
      </c>
      <c r="C32" s="7" t="s">
        <v>12</v>
      </c>
      <c r="D32" s="8" t="s">
        <v>61</v>
      </c>
      <c r="E32" s="8">
        <v>4</v>
      </c>
      <c r="F32" s="7" t="s">
        <v>385</v>
      </c>
      <c r="G32" s="10" t="s">
        <v>64</v>
      </c>
      <c r="H32" s="13" t="s">
        <v>306</v>
      </c>
      <c r="I32" s="9">
        <v>13024.9</v>
      </c>
      <c r="J32" s="13" t="s">
        <v>103</v>
      </c>
      <c r="K32" s="8" t="s">
        <v>304</v>
      </c>
      <c r="L32" s="8" t="s">
        <v>63</v>
      </c>
      <c r="M32" s="8" t="s">
        <v>18</v>
      </c>
      <c r="N32" s="8" t="s">
        <v>17</v>
      </c>
      <c r="O32" s="8" t="s">
        <v>670</v>
      </c>
      <c r="P32" s="8" t="s">
        <v>588</v>
      </c>
      <c r="Q32" s="8"/>
      <c r="R32" s="12">
        <v>45065</v>
      </c>
      <c r="S32" s="8" t="s">
        <v>46</v>
      </c>
      <c r="T32" s="60" t="s">
        <v>690</v>
      </c>
    </row>
    <row r="33" spans="1:20" x14ac:dyDescent="0.25">
      <c r="A33" s="16"/>
      <c r="B33" s="3">
        <v>24</v>
      </c>
      <c r="C33" s="3" t="s">
        <v>12</v>
      </c>
      <c r="D33" s="4" t="s">
        <v>61</v>
      </c>
      <c r="E33" s="4">
        <v>3</v>
      </c>
      <c r="F33" s="3" t="s">
        <v>509</v>
      </c>
      <c r="G33" s="6" t="s">
        <v>64</v>
      </c>
      <c r="H33" s="14" t="s">
        <v>307</v>
      </c>
      <c r="I33" s="5">
        <v>6994.23</v>
      </c>
      <c r="J33" s="14" t="s">
        <v>103</v>
      </c>
      <c r="K33" s="4" t="s">
        <v>304</v>
      </c>
      <c r="L33" s="4" t="s">
        <v>63</v>
      </c>
      <c r="M33" s="4" t="s">
        <v>17</v>
      </c>
      <c r="N33" s="4" t="s">
        <v>18</v>
      </c>
      <c r="O33" s="4" t="s">
        <v>670</v>
      </c>
      <c r="P33" s="4" t="s">
        <v>589</v>
      </c>
      <c r="Q33" s="4"/>
      <c r="R33" s="11">
        <v>45125</v>
      </c>
      <c r="S33" s="4" t="s">
        <v>46</v>
      </c>
      <c r="T33" s="60" t="s">
        <v>762</v>
      </c>
    </row>
    <row r="34" spans="1:20" x14ac:dyDescent="0.25">
      <c r="A34" s="16"/>
      <c r="B34" s="7">
        <v>25</v>
      </c>
      <c r="C34" s="7" t="s">
        <v>12</v>
      </c>
      <c r="D34" s="8" t="s">
        <v>61</v>
      </c>
      <c r="E34" s="8">
        <v>3</v>
      </c>
      <c r="F34" s="7" t="s">
        <v>100</v>
      </c>
      <c r="G34" s="10" t="s">
        <v>64</v>
      </c>
      <c r="H34" s="13" t="s">
        <v>308</v>
      </c>
      <c r="I34" s="9">
        <v>33999.699999999997</v>
      </c>
      <c r="J34" s="13" t="s">
        <v>103</v>
      </c>
      <c r="K34" s="8" t="s">
        <v>304</v>
      </c>
      <c r="L34" s="8" t="s">
        <v>63</v>
      </c>
      <c r="M34" s="8" t="s">
        <v>18</v>
      </c>
      <c r="N34" s="8" t="s">
        <v>17</v>
      </c>
      <c r="O34" s="8" t="s">
        <v>670</v>
      </c>
      <c r="P34" s="8" t="s">
        <v>590</v>
      </c>
      <c r="Q34" s="8"/>
      <c r="R34" s="12">
        <v>45127</v>
      </c>
      <c r="S34" s="8" t="s">
        <v>34</v>
      </c>
      <c r="T34" s="60" t="s">
        <v>763</v>
      </c>
    </row>
    <row r="35" spans="1:20" x14ac:dyDescent="0.25">
      <c r="A35" s="16"/>
      <c r="B35" s="3">
        <v>26</v>
      </c>
      <c r="C35" s="3" t="s">
        <v>12</v>
      </c>
      <c r="D35" s="4" t="s">
        <v>61</v>
      </c>
      <c r="E35" s="4"/>
      <c r="F35" s="3"/>
      <c r="G35" s="6" t="s">
        <v>64</v>
      </c>
      <c r="H35" s="14" t="s">
        <v>309</v>
      </c>
      <c r="I35" s="5">
        <v>116570.4</v>
      </c>
      <c r="J35" s="14" t="s">
        <v>310</v>
      </c>
      <c r="K35" s="4" t="s">
        <v>304</v>
      </c>
      <c r="L35" s="4" t="s">
        <v>63</v>
      </c>
      <c r="M35" s="4" t="s">
        <v>18</v>
      </c>
      <c r="N35" s="4" t="s">
        <v>17</v>
      </c>
      <c r="O35" s="4" t="s">
        <v>25</v>
      </c>
      <c r="P35" s="4" t="s">
        <v>591</v>
      </c>
      <c r="Q35" s="4"/>
      <c r="R35" s="11">
        <v>45047</v>
      </c>
      <c r="S35" s="4" t="s">
        <v>27</v>
      </c>
      <c r="T35" s="4"/>
    </row>
    <row r="36" spans="1:20" x14ac:dyDescent="0.25">
      <c r="A36" s="16"/>
      <c r="B36" s="7">
        <v>27</v>
      </c>
      <c r="C36" s="7" t="s">
        <v>12</v>
      </c>
      <c r="D36" s="8" t="s">
        <v>61</v>
      </c>
      <c r="E36" s="8">
        <v>4</v>
      </c>
      <c r="F36" s="7" t="s">
        <v>311</v>
      </c>
      <c r="G36" s="10" t="s">
        <v>64</v>
      </c>
      <c r="H36" s="13" t="s">
        <v>312</v>
      </c>
      <c r="I36" s="9">
        <v>9714.2000000000007</v>
      </c>
      <c r="J36" s="13" t="s">
        <v>313</v>
      </c>
      <c r="K36" s="8" t="s">
        <v>304</v>
      </c>
      <c r="L36" s="8" t="s">
        <v>63</v>
      </c>
      <c r="M36" s="8" t="s">
        <v>18</v>
      </c>
      <c r="N36" s="8" t="s">
        <v>17</v>
      </c>
      <c r="O36" s="8" t="s">
        <v>670</v>
      </c>
      <c r="P36" s="8" t="s">
        <v>592</v>
      </c>
      <c r="Q36" s="8"/>
      <c r="R36" s="12">
        <v>45017</v>
      </c>
      <c r="S36" s="8" t="s">
        <v>46</v>
      </c>
      <c r="T36" s="60" t="s">
        <v>764</v>
      </c>
    </row>
    <row r="37" spans="1:20" x14ac:dyDescent="0.25">
      <c r="A37" s="16"/>
      <c r="B37" s="3">
        <v>28</v>
      </c>
      <c r="C37" s="3" t="s">
        <v>12</v>
      </c>
      <c r="D37" s="4" t="s">
        <v>61</v>
      </c>
      <c r="E37" s="4" t="s">
        <v>294</v>
      </c>
      <c r="F37" s="3" t="s">
        <v>510</v>
      </c>
      <c r="G37" s="6" t="s">
        <v>64</v>
      </c>
      <c r="H37" s="14" t="s">
        <v>314</v>
      </c>
      <c r="I37" s="5">
        <v>75285.05</v>
      </c>
      <c r="J37" s="14" t="s">
        <v>315</v>
      </c>
      <c r="K37" s="4" t="s">
        <v>304</v>
      </c>
      <c r="L37" s="4" t="s">
        <v>63</v>
      </c>
      <c r="M37" s="4" t="s">
        <v>18</v>
      </c>
      <c r="N37" s="4" t="s">
        <v>17</v>
      </c>
      <c r="O37" s="4" t="s">
        <v>25</v>
      </c>
      <c r="P37" s="4" t="s">
        <v>593</v>
      </c>
      <c r="Q37" s="4"/>
      <c r="R37" s="11">
        <v>45017</v>
      </c>
      <c r="S37" s="4" t="s">
        <v>34</v>
      </c>
      <c r="T37" s="4"/>
    </row>
    <row r="38" spans="1:20" x14ac:dyDescent="0.25">
      <c r="A38" s="16"/>
      <c r="B38" s="7">
        <v>29</v>
      </c>
      <c r="C38" s="7" t="s">
        <v>12</v>
      </c>
      <c r="D38" s="8" t="s">
        <v>61</v>
      </c>
      <c r="E38" s="8">
        <v>4</v>
      </c>
      <c r="F38" s="7" t="s">
        <v>501</v>
      </c>
      <c r="G38" s="10" t="s">
        <v>64</v>
      </c>
      <c r="H38" s="13" t="s">
        <v>316</v>
      </c>
      <c r="I38" s="9">
        <v>97142</v>
      </c>
      <c r="J38" s="13" t="s">
        <v>317</v>
      </c>
      <c r="K38" s="8" t="s">
        <v>304</v>
      </c>
      <c r="L38" s="8" t="s">
        <v>63</v>
      </c>
      <c r="M38" s="8" t="s">
        <v>18</v>
      </c>
      <c r="N38" s="8" t="s">
        <v>17</v>
      </c>
      <c r="O38" s="8" t="s">
        <v>25</v>
      </c>
      <c r="P38" s="8" t="s">
        <v>594</v>
      </c>
      <c r="Q38" s="8"/>
      <c r="R38" s="12">
        <v>44986</v>
      </c>
      <c r="S38" s="8" t="s">
        <v>34</v>
      </c>
      <c r="T38" s="8"/>
    </row>
    <row r="39" spans="1:20" x14ac:dyDescent="0.25">
      <c r="A39" s="16"/>
      <c r="B39" s="3">
        <v>30</v>
      </c>
      <c r="C39" s="3" t="s">
        <v>12</v>
      </c>
      <c r="D39" s="4" t="s">
        <v>61</v>
      </c>
      <c r="E39" s="4"/>
      <c r="F39" s="3"/>
      <c r="G39" s="6" t="s">
        <v>64</v>
      </c>
      <c r="H39" s="14" t="s">
        <v>634</v>
      </c>
      <c r="I39" s="5">
        <v>300000</v>
      </c>
      <c r="J39" s="14"/>
      <c r="K39" s="4" t="s">
        <v>304</v>
      </c>
      <c r="L39" s="4" t="s">
        <v>63</v>
      </c>
      <c r="M39" s="4" t="s">
        <v>18</v>
      </c>
      <c r="N39" s="4" t="s">
        <v>17</v>
      </c>
      <c r="O39" s="4" t="s">
        <v>16</v>
      </c>
      <c r="P39" s="4" t="s">
        <v>16</v>
      </c>
      <c r="Q39" s="4" t="s">
        <v>16</v>
      </c>
      <c r="R39" s="11" t="s">
        <v>16</v>
      </c>
      <c r="S39" s="4" t="s">
        <v>16</v>
      </c>
      <c r="T39" s="4"/>
    </row>
    <row r="40" spans="1:20" x14ac:dyDescent="0.25">
      <c r="A40" s="16"/>
      <c r="B40" s="7">
        <v>31</v>
      </c>
      <c r="C40" s="7" t="s">
        <v>12</v>
      </c>
      <c r="D40" s="8" t="s">
        <v>61</v>
      </c>
      <c r="E40" s="8">
        <v>3</v>
      </c>
      <c r="F40" s="7" t="s">
        <v>124</v>
      </c>
      <c r="G40" s="10" t="s">
        <v>64</v>
      </c>
      <c r="H40" s="13" t="s">
        <v>125</v>
      </c>
      <c r="I40" s="9">
        <v>679994</v>
      </c>
      <c r="J40" s="13" t="s">
        <v>318</v>
      </c>
      <c r="K40" s="8" t="s">
        <v>319</v>
      </c>
      <c r="L40" s="8" t="s">
        <v>320</v>
      </c>
      <c r="M40" s="8" t="s">
        <v>17</v>
      </c>
      <c r="N40" s="8" t="s">
        <v>18</v>
      </c>
      <c r="O40" s="8" t="s">
        <v>25</v>
      </c>
      <c r="P40" s="8" t="s">
        <v>126</v>
      </c>
      <c r="Q40" s="8"/>
      <c r="R40" s="12">
        <v>44958</v>
      </c>
      <c r="S40" s="8" t="s">
        <v>27</v>
      </c>
      <c r="T40" s="8"/>
    </row>
    <row r="41" spans="1:20" x14ac:dyDescent="0.25">
      <c r="A41" s="16"/>
      <c r="B41" s="3">
        <v>32</v>
      </c>
      <c r="C41" s="3" t="s">
        <v>12</v>
      </c>
      <c r="D41" s="4" t="s">
        <v>61</v>
      </c>
      <c r="E41" s="4">
        <v>3</v>
      </c>
      <c r="F41" s="3" t="s">
        <v>20</v>
      </c>
      <c r="G41" s="6" t="s">
        <v>64</v>
      </c>
      <c r="H41" s="14" t="s">
        <v>127</v>
      </c>
      <c r="I41" s="62">
        <f>1040412.96-23044.65+17097-9360</f>
        <v>1025105.3099999999</v>
      </c>
      <c r="J41" s="14" t="s">
        <v>128</v>
      </c>
      <c r="K41" s="4" t="s">
        <v>319</v>
      </c>
      <c r="L41" s="4" t="s">
        <v>320</v>
      </c>
      <c r="M41" s="4" t="s">
        <v>17</v>
      </c>
      <c r="N41" s="4" t="s">
        <v>18</v>
      </c>
      <c r="O41" s="4" t="s">
        <v>73</v>
      </c>
      <c r="P41" s="4" t="s">
        <v>129</v>
      </c>
      <c r="Q41" s="4" t="s">
        <v>321</v>
      </c>
      <c r="R41" s="11">
        <v>45255</v>
      </c>
      <c r="S41" s="4" t="s">
        <v>27</v>
      </c>
      <c r="T41" s="4"/>
    </row>
    <row r="42" spans="1:20" x14ac:dyDescent="0.25">
      <c r="A42" s="16"/>
      <c r="B42" s="7">
        <v>33</v>
      </c>
      <c r="C42" s="7" t="s">
        <v>12</v>
      </c>
      <c r="D42" s="8" t="s">
        <v>61</v>
      </c>
      <c r="E42" s="8">
        <v>3</v>
      </c>
      <c r="F42" s="7" t="s">
        <v>50</v>
      </c>
      <c r="G42" s="10" t="s">
        <v>64</v>
      </c>
      <c r="H42" s="13" t="s">
        <v>322</v>
      </c>
      <c r="I42" s="9">
        <v>350000</v>
      </c>
      <c r="J42" s="13" t="s">
        <v>323</v>
      </c>
      <c r="K42" s="8" t="s">
        <v>319</v>
      </c>
      <c r="L42" s="8" t="s">
        <v>320</v>
      </c>
      <c r="M42" s="8" t="s">
        <v>17</v>
      </c>
      <c r="N42" s="8" t="s">
        <v>18</v>
      </c>
      <c r="O42" s="8" t="s">
        <v>25</v>
      </c>
      <c r="P42" s="8" t="s">
        <v>575</v>
      </c>
      <c r="Q42" s="8"/>
      <c r="R42" s="12">
        <v>45234</v>
      </c>
      <c r="S42" s="8" t="s">
        <v>27</v>
      </c>
      <c r="T42" s="8"/>
    </row>
    <row r="43" spans="1:20" x14ac:dyDescent="0.25">
      <c r="A43" s="16"/>
      <c r="B43" s="3">
        <v>34.1</v>
      </c>
      <c r="C43" s="3" t="s">
        <v>12</v>
      </c>
      <c r="D43" s="4" t="s">
        <v>61</v>
      </c>
      <c r="E43" s="4">
        <v>4</v>
      </c>
      <c r="F43" s="3" t="s">
        <v>273</v>
      </c>
      <c r="G43" s="6" t="s">
        <v>64</v>
      </c>
      <c r="H43" s="14" t="s">
        <v>131</v>
      </c>
      <c r="I43" s="5">
        <v>33000</v>
      </c>
      <c r="J43" s="14" t="s">
        <v>132</v>
      </c>
      <c r="K43" s="4" t="s">
        <v>319</v>
      </c>
      <c r="L43" s="4" t="s">
        <v>63</v>
      </c>
      <c r="M43" s="4" t="s">
        <v>17</v>
      </c>
      <c r="N43" s="4" t="s">
        <v>18</v>
      </c>
      <c r="O43" s="4" t="s">
        <v>25</v>
      </c>
      <c r="P43" s="60"/>
      <c r="Q43" s="4"/>
      <c r="R43" s="11">
        <v>45126</v>
      </c>
      <c r="S43" s="4" t="s">
        <v>34</v>
      </c>
      <c r="T43" s="4"/>
    </row>
    <row r="44" spans="1:20" x14ac:dyDescent="0.25">
      <c r="A44" s="16"/>
      <c r="B44" s="61">
        <v>34.200000000000003</v>
      </c>
      <c r="C44" s="7" t="s">
        <v>12</v>
      </c>
      <c r="D44" s="8" t="s">
        <v>61</v>
      </c>
      <c r="E44" s="8">
        <v>3</v>
      </c>
      <c r="F44" s="7" t="s">
        <v>711</v>
      </c>
      <c r="G44" s="10" t="s">
        <v>64</v>
      </c>
      <c r="H44" s="13" t="s">
        <v>712</v>
      </c>
      <c r="I44" s="9">
        <v>9360</v>
      </c>
      <c r="J44" s="13" t="s">
        <v>132</v>
      </c>
      <c r="K44" s="8" t="s">
        <v>319</v>
      </c>
      <c r="L44" s="8" t="s">
        <v>63</v>
      </c>
      <c r="M44" s="8" t="s">
        <v>17</v>
      </c>
      <c r="N44" s="8" t="s">
        <v>18</v>
      </c>
      <c r="O44" s="8" t="s">
        <v>670</v>
      </c>
      <c r="P44" s="8" t="s">
        <v>713</v>
      </c>
      <c r="Q44" s="8" t="s">
        <v>714</v>
      </c>
      <c r="R44" s="12">
        <v>44960</v>
      </c>
      <c r="S44" s="8" t="s">
        <v>34</v>
      </c>
      <c r="T44" s="60" t="s">
        <v>765</v>
      </c>
    </row>
    <row r="45" spans="1:20" x14ac:dyDescent="0.25">
      <c r="A45" s="16"/>
      <c r="B45" s="3">
        <v>35</v>
      </c>
      <c r="C45" s="3" t="s">
        <v>12</v>
      </c>
      <c r="D45" s="4" t="s">
        <v>61</v>
      </c>
      <c r="E45" s="4">
        <v>3</v>
      </c>
      <c r="F45" s="3" t="s">
        <v>274</v>
      </c>
      <c r="G45" s="6" t="s">
        <v>64</v>
      </c>
      <c r="H45" s="14" t="s">
        <v>324</v>
      </c>
      <c r="I45" s="5">
        <v>16791.3</v>
      </c>
      <c r="J45" s="14" t="s">
        <v>325</v>
      </c>
      <c r="K45" s="4" t="s">
        <v>319</v>
      </c>
      <c r="L45" s="4" t="s">
        <v>320</v>
      </c>
      <c r="M45" s="4" t="s">
        <v>17</v>
      </c>
      <c r="N45" s="4" t="s">
        <v>17</v>
      </c>
      <c r="O45" s="4" t="s">
        <v>739</v>
      </c>
      <c r="P45" s="4" t="s">
        <v>710</v>
      </c>
      <c r="Q45" s="4"/>
      <c r="R45" s="11">
        <v>44958</v>
      </c>
      <c r="S45" s="4" t="s">
        <v>46</v>
      </c>
      <c r="T45" s="60" t="s">
        <v>686</v>
      </c>
    </row>
    <row r="46" spans="1:20" x14ac:dyDescent="0.25">
      <c r="A46" s="16"/>
      <c r="B46" s="7"/>
      <c r="C46" s="7"/>
      <c r="D46" s="8"/>
      <c r="E46" s="8"/>
      <c r="F46" s="7"/>
      <c r="G46" s="10"/>
      <c r="H46" s="13" t="s">
        <v>698</v>
      </c>
      <c r="I46" s="9"/>
      <c r="J46" s="13"/>
      <c r="K46" s="8"/>
      <c r="L46" s="8"/>
      <c r="M46" s="8"/>
      <c r="N46" s="8"/>
      <c r="O46" s="8"/>
      <c r="P46" s="8"/>
      <c r="Q46" s="8"/>
      <c r="R46" s="12"/>
      <c r="S46" s="8"/>
      <c r="T46" s="8"/>
    </row>
    <row r="47" spans="1:20" x14ac:dyDescent="0.25">
      <c r="A47" s="16"/>
      <c r="B47" s="3">
        <v>37.1</v>
      </c>
      <c r="C47" s="3" t="s">
        <v>12</v>
      </c>
      <c r="D47" s="4" t="s">
        <v>61</v>
      </c>
      <c r="E47" s="4">
        <v>3</v>
      </c>
      <c r="F47" s="3" t="s">
        <v>20</v>
      </c>
      <c r="G47" s="6" t="s">
        <v>64</v>
      </c>
      <c r="H47" s="14" t="s">
        <v>326</v>
      </c>
      <c r="I47" s="5">
        <f>4961411.82*11/12</f>
        <v>4547960.835</v>
      </c>
      <c r="J47" s="14" t="s">
        <v>327</v>
      </c>
      <c r="K47" s="4" t="s">
        <v>328</v>
      </c>
      <c r="L47" s="4" t="s">
        <v>63</v>
      </c>
      <c r="M47" s="4" t="s">
        <v>17</v>
      </c>
      <c r="N47" s="4" t="s">
        <v>18</v>
      </c>
      <c r="O47" s="4" t="s">
        <v>73</v>
      </c>
      <c r="P47" s="4" t="s">
        <v>87</v>
      </c>
      <c r="Q47" s="4" t="s">
        <v>329</v>
      </c>
      <c r="R47" s="11" t="s">
        <v>16</v>
      </c>
      <c r="S47" s="4" t="s">
        <v>16</v>
      </c>
      <c r="T47" s="4"/>
    </row>
    <row r="48" spans="1:20" x14ac:dyDescent="0.25">
      <c r="A48" s="16"/>
      <c r="B48" s="7">
        <v>37.200000000000003</v>
      </c>
      <c r="C48" s="7" t="s">
        <v>12</v>
      </c>
      <c r="D48" s="8" t="s">
        <v>61</v>
      </c>
      <c r="E48" s="8">
        <v>3</v>
      </c>
      <c r="F48" s="7" t="s">
        <v>20</v>
      </c>
      <c r="G48" s="10" t="s">
        <v>64</v>
      </c>
      <c r="H48" s="13" t="s">
        <v>326</v>
      </c>
      <c r="I48" s="9">
        <f>4961411.82*1/12</f>
        <v>413450.98500000004</v>
      </c>
      <c r="J48" s="13" t="s">
        <v>327</v>
      </c>
      <c r="K48" s="8" t="s">
        <v>328</v>
      </c>
      <c r="L48" s="8" t="s">
        <v>63</v>
      </c>
      <c r="M48" s="8" t="s">
        <v>17</v>
      </c>
      <c r="N48" s="8" t="s">
        <v>18</v>
      </c>
      <c r="O48" s="8" t="s">
        <v>25</v>
      </c>
      <c r="P48" s="8" t="s">
        <v>292</v>
      </c>
      <c r="Q48" s="8"/>
      <c r="R48" s="12">
        <v>45355</v>
      </c>
      <c r="S48" s="8" t="s">
        <v>27</v>
      </c>
      <c r="T48" s="8"/>
    </row>
    <row r="49" spans="1:20" x14ac:dyDescent="0.25">
      <c r="A49" s="16"/>
      <c r="B49" s="3">
        <v>38.1</v>
      </c>
      <c r="C49" s="3" t="s">
        <v>12</v>
      </c>
      <c r="D49" s="4" t="s">
        <v>61</v>
      </c>
      <c r="E49" s="4">
        <v>3</v>
      </c>
      <c r="F49" s="3" t="s">
        <v>511</v>
      </c>
      <c r="G49" s="6" t="s">
        <v>64</v>
      </c>
      <c r="H49" s="14" t="s">
        <v>330</v>
      </c>
      <c r="I49" s="59">
        <f>859670.22-17210.85</f>
        <v>842459.37</v>
      </c>
      <c r="J49" s="14" t="s">
        <v>327</v>
      </c>
      <c r="K49" s="4" t="s">
        <v>328</v>
      </c>
      <c r="L49" s="4" t="s">
        <v>63</v>
      </c>
      <c r="M49" s="4" t="s">
        <v>17</v>
      </c>
      <c r="N49" s="4" t="s">
        <v>18</v>
      </c>
      <c r="O49" s="4" t="s">
        <v>73</v>
      </c>
      <c r="P49" s="4" t="s">
        <v>272</v>
      </c>
      <c r="Q49" s="4" t="s">
        <v>331</v>
      </c>
      <c r="R49" s="11">
        <v>44992</v>
      </c>
      <c r="S49" s="4" t="s">
        <v>27</v>
      </c>
      <c r="T49" s="4"/>
    </row>
    <row r="50" spans="1:20" x14ac:dyDescent="0.25">
      <c r="A50" s="16"/>
      <c r="B50" s="7">
        <v>38.200000000000003</v>
      </c>
      <c r="C50" s="7" t="s">
        <v>12</v>
      </c>
      <c r="D50" s="8" t="s">
        <v>61</v>
      </c>
      <c r="E50" s="8">
        <v>3</v>
      </c>
      <c r="F50" s="7" t="s">
        <v>512</v>
      </c>
      <c r="G50" s="10" t="s">
        <v>64</v>
      </c>
      <c r="H50" s="13" t="s">
        <v>332</v>
      </c>
      <c r="I50" s="9">
        <v>106081.20999999999</v>
      </c>
      <c r="J50" s="13" t="s">
        <v>327</v>
      </c>
      <c r="K50" s="8" t="s">
        <v>328</v>
      </c>
      <c r="L50" s="8" t="s">
        <v>63</v>
      </c>
      <c r="M50" s="8" t="s">
        <v>17</v>
      </c>
      <c r="N50" s="8" t="s">
        <v>18</v>
      </c>
      <c r="O50" s="8" t="s">
        <v>73</v>
      </c>
      <c r="P50" s="8" t="s">
        <v>123</v>
      </c>
      <c r="Q50" s="8" t="s">
        <v>333</v>
      </c>
      <c r="R50" s="12">
        <v>45060</v>
      </c>
      <c r="S50" s="8" t="s">
        <v>27</v>
      </c>
      <c r="T50" s="8"/>
    </row>
    <row r="51" spans="1:20" x14ac:dyDescent="0.25">
      <c r="A51" s="16"/>
      <c r="B51" s="3">
        <v>39.1</v>
      </c>
      <c r="C51" s="3" t="s">
        <v>12</v>
      </c>
      <c r="D51" s="4" t="s">
        <v>61</v>
      </c>
      <c r="E51" s="4">
        <v>3</v>
      </c>
      <c r="F51" s="3" t="s">
        <v>115</v>
      </c>
      <c r="G51" s="6" t="s">
        <v>64</v>
      </c>
      <c r="H51" s="14" t="s">
        <v>334</v>
      </c>
      <c r="I51" s="5">
        <f>17428.4*3/12</f>
        <v>4357.1000000000004</v>
      </c>
      <c r="J51" s="14" t="s">
        <v>327</v>
      </c>
      <c r="K51" s="4" t="s">
        <v>328</v>
      </c>
      <c r="L51" s="4" t="s">
        <v>63</v>
      </c>
      <c r="M51" s="4" t="s">
        <v>17</v>
      </c>
      <c r="N51" s="4" t="s">
        <v>18</v>
      </c>
      <c r="O51" s="4" t="s">
        <v>24</v>
      </c>
      <c r="P51" s="4" t="s">
        <v>558</v>
      </c>
      <c r="Q51" s="4" t="s">
        <v>335</v>
      </c>
      <c r="R51" s="11" t="s">
        <v>16</v>
      </c>
      <c r="S51" s="4" t="s">
        <v>16</v>
      </c>
      <c r="T51" s="4"/>
    </row>
    <row r="52" spans="1:20" x14ac:dyDescent="0.25">
      <c r="A52" s="16"/>
      <c r="B52" s="7">
        <v>39.200000000000003</v>
      </c>
      <c r="C52" s="7" t="s">
        <v>12</v>
      </c>
      <c r="D52" s="8" t="s">
        <v>61</v>
      </c>
      <c r="E52" s="8">
        <v>3</v>
      </c>
      <c r="F52" s="7" t="s">
        <v>115</v>
      </c>
      <c r="G52" s="10" t="s">
        <v>64</v>
      </c>
      <c r="H52" s="13" t="s">
        <v>334</v>
      </c>
      <c r="I52" s="9">
        <f>17428.4*9/12</f>
        <v>13071.300000000001</v>
      </c>
      <c r="J52" s="13" t="s">
        <v>327</v>
      </c>
      <c r="K52" s="8" t="s">
        <v>328</v>
      </c>
      <c r="L52" s="8" t="s">
        <v>63</v>
      </c>
      <c r="M52" s="8" t="s">
        <v>17</v>
      </c>
      <c r="N52" s="8" t="s">
        <v>18</v>
      </c>
      <c r="O52" s="8" t="s">
        <v>25</v>
      </c>
      <c r="P52" s="8" t="s">
        <v>292</v>
      </c>
      <c r="Q52" s="8"/>
      <c r="R52" s="12">
        <v>45013</v>
      </c>
      <c r="S52" s="8" t="s">
        <v>34</v>
      </c>
      <c r="T52" s="8"/>
    </row>
    <row r="53" spans="1:20" x14ac:dyDescent="0.25">
      <c r="A53" s="16"/>
      <c r="B53" s="61">
        <v>39.299999999999997</v>
      </c>
      <c r="C53" s="3" t="s">
        <v>12</v>
      </c>
      <c r="D53" s="4" t="s">
        <v>61</v>
      </c>
      <c r="E53" s="4">
        <v>3</v>
      </c>
      <c r="F53" s="3" t="s">
        <v>115</v>
      </c>
      <c r="G53" s="6" t="s">
        <v>64</v>
      </c>
      <c r="H53" s="14" t="s">
        <v>334</v>
      </c>
      <c r="I53" s="5">
        <v>10496.87</v>
      </c>
      <c r="J53" s="14" t="s">
        <v>327</v>
      </c>
      <c r="K53" s="4" t="s">
        <v>328</v>
      </c>
      <c r="L53" s="4" t="s">
        <v>63</v>
      </c>
      <c r="M53" s="4" t="s">
        <v>17</v>
      </c>
      <c r="N53" s="4" t="s">
        <v>18</v>
      </c>
      <c r="O53" s="4" t="s">
        <v>25</v>
      </c>
      <c r="P53" s="4" t="s">
        <v>756</v>
      </c>
      <c r="Q53" s="4"/>
      <c r="R53" s="11">
        <v>45033</v>
      </c>
      <c r="S53" s="4" t="s">
        <v>34</v>
      </c>
      <c r="T53" s="4"/>
    </row>
    <row r="54" spans="1:20" x14ac:dyDescent="0.25">
      <c r="A54" s="16"/>
      <c r="B54" s="7">
        <v>39.4</v>
      </c>
      <c r="C54" s="7" t="s">
        <v>12</v>
      </c>
      <c r="D54" s="8" t="s">
        <v>61</v>
      </c>
      <c r="E54" s="8">
        <v>3</v>
      </c>
      <c r="F54" s="7" t="s">
        <v>115</v>
      </c>
      <c r="G54" s="10" t="s">
        <v>64</v>
      </c>
      <c r="H54" s="13" t="s">
        <v>334</v>
      </c>
      <c r="I54" s="9">
        <v>1591.65</v>
      </c>
      <c r="J54" s="13" t="s">
        <v>327</v>
      </c>
      <c r="K54" s="8" t="s">
        <v>328</v>
      </c>
      <c r="L54" s="8" t="s">
        <v>63</v>
      </c>
      <c r="M54" s="8" t="s">
        <v>17</v>
      </c>
      <c r="N54" s="8" t="s">
        <v>18</v>
      </c>
      <c r="O54" s="8" t="s">
        <v>73</v>
      </c>
      <c r="P54" s="8" t="s">
        <v>559</v>
      </c>
      <c r="Q54" s="8" t="s">
        <v>336</v>
      </c>
      <c r="R54" s="12">
        <v>45275</v>
      </c>
      <c r="S54" s="8" t="s">
        <v>34</v>
      </c>
      <c r="T54" s="8"/>
    </row>
    <row r="55" spans="1:20" x14ac:dyDescent="0.25">
      <c r="A55" s="16"/>
      <c r="B55" s="61">
        <v>40</v>
      </c>
      <c r="C55" s="3" t="s">
        <v>12</v>
      </c>
      <c r="D55" s="4" t="s">
        <v>61</v>
      </c>
      <c r="E55" s="4">
        <v>3</v>
      </c>
      <c r="F55" s="3" t="s">
        <v>66</v>
      </c>
      <c r="G55" s="6" t="s">
        <v>64</v>
      </c>
      <c r="H55" s="14" t="s">
        <v>339</v>
      </c>
      <c r="I55" s="62">
        <f>31996.84+8003.16</f>
        <v>40000</v>
      </c>
      <c r="J55" s="14" t="s">
        <v>340</v>
      </c>
      <c r="K55" s="4" t="s">
        <v>65</v>
      </c>
      <c r="L55" s="4" t="s">
        <v>63</v>
      </c>
      <c r="M55" s="4" t="s">
        <v>17</v>
      </c>
      <c r="N55" s="4" t="s">
        <v>18</v>
      </c>
      <c r="O55" s="4" t="s">
        <v>25</v>
      </c>
      <c r="P55" s="4" t="s">
        <v>627</v>
      </c>
      <c r="Q55" s="4" t="s">
        <v>16</v>
      </c>
      <c r="R55" s="11" t="s">
        <v>16</v>
      </c>
      <c r="S55" s="4" t="s">
        <v>16</v>
      </c>
      <c r="T55" s="4"/>
    </row>
    <row r="56" spans="1:20" x14ac:dyDescent="0.25">
      <c r="A56" s="16"/>
      <c r="B56" s="7"/>
      <c r="C56" s="7"/>
      <c r="D56" s="8"/>
      <c r="E56" s="8"/>
      <c r="F56" s="7"/>
      <c r="G56" s="10"/>
      <c r="H56" s="13" t="s">
        <v>698</v>
      </c>
      <c r="I56" s="9"/>
      <c r="J56" s="13"/>
      <c r="K56" s="8"/>
      <c r="L56" s="8"/>
      <c r="M56" s="8"/>
      <c r="N56" s="8"/>
      <c r="O56" s="8"/>
      <c r="P56" s="8"/>
      <c r="Q56" s="8"/>
      <c r="R56" s="12"/>
      <c r="S56" s="8"/>
      <c r="T56" s="8"/>
    </row>
    <row r="57" spans="1:20" x14ac:dyDescent="0.25">
      <c r="A57" s="16"/>
      <c r="B57" s="3">
        <v>41.1</v>
      </c>
      <c r="C57" s="3" t="s">
        <v>12</v>
      </c>
      <c r="D57" s="4" t="s">
        <v>61</v>
      </c>
      <c r="E57" s="4">
        <v>3</v>
      </c>
      <c r="F57" s="3" t="s">
        <v>66</v>
      </c>
      <c r="G57" s="6" t="s">
        <v>64</v>
      </c>
      <c r="H57" s="14" t="s">
        <v>341</v>
      </c>
      <c r="I57" s="5">
        <f>8458.86*7/12</f>
        <v>4934.335</v>
      </c>
      <c r="J57" s="14" t="s">
        <v>342</v>
      </c>
      <c r="K57" s="4" t="s">
        <v>65</v>
      </c>
      <c r="L57" s="4" t="s">
        <v>63</v>
      </c>
      <c r="M57" s="4" t="s">
        <v>17</v>
      </c>
      <c r="N57" s="4" t="s">
        <v>18</v>
      </c>
      <c r="O57" s="4" t="s">
        <v>739</v>
      </c>
      <c r="P57" s="4" t="s">
        <v>264</v>
      </c>
      <c r="Q57" s="4" t="s">
        <v>628</v>
      </c>
      <c r="R57" s="11" t="s">
        <v>16</v>
      </c>
      <c r="S57" s="4" t="s">
        <v>16</v>
      </c>
      <c r="T57" s="60" t="s">
        <v>766</v>
      </c>
    </row>
    <row r="58" spans="1:20" x14ac:dyDescent="0.25">
      <c r="A58" s="16"/>
      <c r="B58" s="7">
        <v>41.2</v>
      </c>
      <c r="C58" s="7" t="s">
        <v>12</v>
      </c>
      <c r="D58" s="8" t="s">
        <v>61</v>
      </c>
      <c r="E58" s="8">
        <v>3</v>
      </c>
      <c r="F58" s="7" t="s">
        <v>66</v>
      </c>
      <c r="G58" s="10" t="s">
        <v>64</v>
      </c>
      <c r="H58" s="13" t="s">
        <v>341</v>
      </c>
      <c r="I58" s="9">
        <f>8458.86*5/12</f>
        <v>3524.5250000000001</v>
      </c>
      <c r="J58" s="13" t="s">
        <v>342</v>
      </c>
      <c r="K58" s="8" t="s">
        <v>65</v>
      </c>
      <c r="L58" s="8" t="s">
        <v>63</v>
      </c>
      <c r="M58" s="8" t="s">
        <v>17</v>
      </c>
      <c r="N58" s="8" t="s">
        <v>18</v>
      </c>
      <c r="O58" s="8" t="s">
        <v>670</v>
      </c>
      <c r="P58" s="8" t="s">
        <v>292</v>
      </c>
      <c r="Q58" s="8"/>
      <c r="R58" s="12">
        <v>45126</v>
      </c>
      <c r="S58" s="8" t="s">
        <v>46</v>
      </c>
      <c r="T58" s="60" t="s">
        <v>766</v>
      </c>
    </row>
    <row r="59" spans="1:20" x14ac:dyDescent="0.25">
      <c r="A59" s="16"/>
      <c r="B59" s="3"/>
      <c r="C59" s="3"/>
      <c r="D59" s="4"/>
      <c r="E59" s="4"/>
      <c r="F59" s="3"/>
      <c r="G59" s="6"/>
      <c r="H59" s="14" t="s">
        <v>698</v>
      </c>
      <c r="I59" s="5"/>
      <c r="J59" s="14"/>
      <c r="K59" s="4"/>
      <c r="L59" s="4"/>
      <c r="M59" s="4"/>
      <c r="N59" s="4"/>
      <c r="O59" s="4"/>
      <c r="P59" s="4"/>
      <c r="Q59" s="4"/>
      <c r="R59" s="11"/>
      <c r="S59" s="4"/>
      <c r="T59" s="4"/>
    </row>
    <row r="60" spans="1:20" x14ac:dyDescent="0.25">
      <c r="A60" s="16"/>
      <c r="B60" s="7">
        <v>43</v>
      </c>
      <c r="C60" s="7" t="s">
        <v>12</v>
      </c>
      <c r="D60" s="8" t="s">
        <v>61</v>
      </c>
      <c r="E60" s="8">
        <v>3</v>
      </c>
      <c r="F60" s="7" t="s">
        <v>20</v>
      </c>
      <c r="G60" s="10" t="s">
        <v>64</v>
      </c>
      <c r="H60" s="13" t="s">
        <v>343</v>
      </c>
      <c r="I60" s="9">
        <v>283057.5</v>
      </c>
      <c r="J60" s="13" t="s">
        <v>344</v>
      </c>
      <c r="K60" s="8" t="s">
        <v>65</v>
      </c>
      <c r="L60" s="8" t="s">
        <v>63</v>
      </c>
      <c r="M60" s="8" t="s">
        <v>17</v>
      </c>
      <c r="N60" s="8" t="s">
        <v>18</v>
      </c>
      <c r="O60" s="8" t="s">
        <v>73</v>
      </c>
      <c r="P60" s="8" t="s">
        <v>86</v>
      </c>
      <c r="Q60" s="8" t="s">
        <v>520</v>
      </c>
      <c r="R60" s="12">
        <v>45151</v>
      </c>
      <c r="S60" s="8" t="s">
        <v>34</v>
      </c>
      <c r="T60" s="8"/>
    </row>
    <row r="61" spans="1:20" x14ac:dyDescent="0.25">
      <c r="A61" s="16"/>
      <c r="B61" s="61">
        <v>44.1</v>
      </c>
      <c r="C61" s="3" t="s">
        <v>12</v>
      </c>
      <c r="D61" s="4" t="s">
        <v>61</v>
      </c>
      <c r="E61" s="4">
        <v>3</v>
      </c>
      <c r="F61" s="3" t="s">
        <v>84</v>
      </c>
      <c r="G61" s="6" t="s">
        <v>64</v>
      </c>
      <c r="H61" s="14" t="s">
        <v>345</v>
      </c>
      <c r="I61" s="5">
        <f>2312642.76*8/12</f>
        <v>1541761.8399999999</v>
      </c>
      <c r="J61" s="14" t="s">
        <v>346</v>
      </c>
      <c r="K61" s="4" t="s">
        <v>65</v>
      </c>
      <c r="L61" s="4" t="s">
        <v>63</v>
      </c>
      <c r="M61" s="4" t="s">
        <v>17</v>
      </c>
      <c r="N61" s="4" t="s">
        <v>18</v>
      </c>
      <c r="O61" s="4" t="s">
        <v>24</v>
      </c>
      <c r="P61" s="4" t="s">
        <v>85</v>
      </c>
      <c r="Q61" s="4" t="s">
        <v>521</v>
      </c>
      <c r="R61" s="11" t="s">
        <v>16</v>
      </c>
      <c r="S61" s="4" t="s">
        <v>16</v>
      </c>
      <c r="T61" s="4"/>
    </row>
    <row r="62" spans="1:20" x14ac:dyDescent="0.25">
      <c r="A62" s="16"/>
      <c r="B62" s="61">
        <v>44.2</v>
      </c>
      <c r="C62" s="7" t="s">
        <v>12</v>
      </c>
      <c r="D62" s="8" t="s">
        <v>61</v>
      </c>
      <c r="E62" s="8">
        <v>3</v>
      </c>
      <c r="F62" s="7" t="s">
        <v>84</v>
      </c>
      <c r="G62" s="10" t="s">
        <v>64</v>
      </c>
      <c r="H62" s="13" t="s">
        <v>345</v>
      </c>
      <c r="I62" s="9">
        <f>2312642.76*4/12</f>
        <v>770880.91999999993</v>
      </c>
      <c r="J62" s="13" t="s">
        <v>346</v>
      </c>
      <c r="K62" s="8" t="s">
        <v>65</v>
      </c>
      <c r="L62" s="8" t="s">
        <v>63</v>
      </c>
      <c r="M62" s="8" t="s">
        <v>17</v>
      </c>
      <c r="N62" s="8" t="s">
        <v>18</v>
      </c>
      <c r="O62" s="8" t="s">
        <v>25</v>
      </c>
      <c r="P62" s="8" t="s">
        <v>292</v>
      </c>
      <c r="Q62" s="8"/>
      <c r="R62" s="12">
        <v>45216</v>
      </c>
      <c r="S62" s="8" t="s">
        <v>34</v>
      </c>
      <c r="T62" s="8"/>
    </row>
    <row r="63" spans="1:20" x14ac:dyDescent="0.25">
      <c r="A63" s="16"/>
      <c r="B63" s="3">
        <v>45.1</v>
      </c>
      <c r="C63" s="3" t="s">
        <v>12</v>
      </c>
      <c r="D63" s="4" t="s">
        <v>61</v>
      </c>
      <c r="E63" s="4">
        <v>3</v>
      </c>
      <c r="F63" s="3" t="s">
        <v>104</v>
      </c>
      <c r="G63" s="6" t="s">
        <v>64</v>
      </c>
      <c r="H63" s="14" t="s">
        <v>105</v>
      </c>
      <c r="I63" s="5">
        <v>6415.26</v>
      </c>
      <c r="J63" s="14" t="s">
        <v>347</v>
      </c>
      <c r="K63" s="4" t="s">
        <v>65</v>
      </c>
      <c r="L63" s="4" t="s">
        <v>63</v>
      </c>
      <c r="M63" s="4" t="s">
        <v>17</v>
      </c>
      <c r="N63" s="4" t="s">
        <v>18</v>
      </c>
      <c r="O63" s="4" t="s">
        <v>24</v>
      </c>
      <c r="P63" s="4" t="s">
        <v>106</v>
      </c>
      <c r="Q63" s="4" t="s">
        <v>629</v>
      </c>
      <c r="R63" s="11" t="s">
        <v>16</v>
      </c>
      <c r="S63" s="4" t="s">
        <v>16</v>
      </c>
      <c r="T63" s="4"/>
    </row>
    <row r="64" spans="1:20" x14ac:dyDescent="0.25">
      <c r="A64" s="16"/>
      <c r="B64" s="7">
        <v>45.2</v>
      </c>
      <c r="C64" s="7" t="s">
        <v>12</v>
      </c>
      <c r="D64" s="8" t="s">
        <v>61</v>
      </c>
      <c r="E64" s="8">
        <v>3</v>
      </c>
      <c r="F64" s="7" t="s">
        <v>104</v>
      </c>
      <c r="G64" s="10" t="s">
        <v>64</v>
      </c>
      <c r="H64" s="13" t="s">
        <v>105</v>
      </c>
      <c r="I64" s="9">
        <v>6415.26</v>
      </c>
      <c r="J64" s="13" t="s">
        <v>347</v>
      </c>
      <c r="K64" s="8" t="s">
        <v>65</v>
      </c>
      <c r="L64" s="8" t="s">
        <v>63</v>
      </c>
      <c r="M64" s="8" t="s">
        <v>17</v>
      </c>
      <c r="N64" s="8" t="s">
        <v>18</v>
      </c>
      <c r="O64" s="8" t="s">
        <v>25</v>
      </c>
      <c r="P64" s="8" t="s">
        <v>292</v>
      </c>
      <c r="Q64" s="8"/>
      <c r="R64" s="12">
        <v>45063</v>
      </c>
      <c r="S64" s="8" t="s">
        <v>46</v>
      </c>
      <c r="T64" s="8"/>
    </row>
    <row r="65" spans="1:20" x14ac:dyDescent="0.25">
      <c r="A65" s="16"/>
      <c r="B65" s="3">
        <v>46</v>
      </c>
      <c r="C65" s="3" t="s">
        <v>12</v>
      </c>
      <c r="D65" s="4" t="s">
        <v>61</v>
      </c>
      <c r="E65" s="4">
        <v>3</v>
      </c>
      <c r="F65" s="3" t="s">
        <v>62</v>
      </c>
      <c r="G65" s="6" t="s">
        <v>64</v>
      </c>
      <c r="H65" s="14" t="s">
        <v>348</v>
      </c>
      <c r="I65" s="5">
        <v>582.86</v>
      </c>
      <c r="J65" s="14" t="s">
        <v>349</v>
      </c>
      <c r="K65" s="4" t="s">
        <v>65</v>
      </c>
      <c r="L65" s="4" t="s">
        <v>63</v>
      </c>
      <c r="M65" s="4" t="s">
        <v>17</v>
      </c>
      <c r="N65" s="4" t="s">
        <v>18</v>
      </c>
      <c r="O65" s="4" t="s">
        <v>25</v>
      </c>
      <c r="P65" s="4" t="s">
        <v>263</v>
      </c>
      <c r="Q65" s="4"/>
      <c r="R65" s="11">
        <v>45273</v>
      </c>
      <c r="S65" s="4" t="s">
        <v>46</v>
      </c>
      <c r="T65" s="60" t="s">
        <v>767</v>
      </c>
    </row>
    <row r="66" spans="1:20" x14ac:dyDescent="0.25">
      <c r="A66" s="16"/>
      <c r="B66" s="7">
        <v>47.1</v>
      </c>
      <c r="C66" s="7" t="s">
        <v>12</v>
      </c>
      <c r="D66" s="8" t="s">
        <v>61</v>
      </c>
      <c r="E66" s="8">
        <v>3</v>
      </c>
      <c r="F66" s="7" t="s">
        <v>350</v>
      </c>
      <c r="G66" s="10" t="s">
        <v>64</v>
      </c>
      <c r="H66" s="13" t="s">
        <v>107</v>
      </c>
      <c r="I66" s="9">
        <f>2083.7*7/12</f>
        <v>1215.4916666666666</v>
      </c>
      <c r="J66" s="13" t="s">
        <v>351</v>
      </c>
      <c r="K66" s="8" t="s">
        <v>65</v>
      </c>
      <c r="L66" s="8" t="s">
        <v>63</v>
      </c>
      <c r="M66" s="8" t="s">
        <v>17</v>
      </c>
      <c r="N66" s="8" t="s">
        <v>18</v>
      </c>
      <c r="O66" s="8" t="s">
        <v>739</v>
      </c>
      <c r="P66" s="8" t="s">
        <v>108</v>
      </c>
      <c r="Q66" s="8" t="s">
        <v>522</v>
      </c>
      <c r="R66" s="12" t="s">
        <v>16</v>
      </c>
      <c r="S66" s="8" t="s">
        <v>16</v>
      </c>
      <c r="T66" s="60" t="s">
        <v>768</v>
      </c>
    </row>
    <row r="67" spans="1:20" x14ac:dyDescent="0.25">
      <c r="A67" s="16"/>
      <c r="B67" s="3">
        <v>47.2</v>
      </c>
      <c r="C67" s="3" t="s">
        <v>12</v>
      </c>
      <c r="D67" s="4" t="s">
        <v>61</v>
      </c>
      <c r="E67" s="4">
        <v>3</v>
      </c>
      <c r="F67" s="3" t="s">
        <v>350</v>
      </c>
      <c r="G67" s="6" t="s">
        <v>64</v>
      </c>
      <c r="H67" s="14" t="s">
        <v>107</v>
      </c>
      <c r="I67" s="5">
        <f>2083.7*5/12</f>
        <v>868.20833333333337</v>
      </c>
      <c r="J67" s="14" t="s">
        <v>351</v>
      </c>
      <c r="K67" s="4" t="s">
        <v>65</v>
      </c>
      <c r="L67" s="4" t="s">
        <v>63</v>
      </c>
      <c r="M67" s="4" t="s">
        <v>17</v>
      </c>
      <c r="N67" s="4" t="s">
        <v>18</v>
      </c>
      <c r="O67" s="4" t="s">
        <v>670</v>
      </c>
      <c r="P67" s="4" t="s">
        <v>292</v>
      </c>
      <c r="Q67" s="4"/>
      <c r="R67" s="11">
        <v>45291</v>
      </c>
      <c r="S67" s="4" t="s">
        <v>46</v>
      </c>
      <c r="T67" s="60" t="s">
        <v>768</v>
      </c>
    </row>
    <row r="68" spans="1:20" x14ac:dyDescent="0.25">
      <c r="A68" s="16"/>
      <c r="B68" s="7">
        <v>48</v>
      </c>
      <c r="C68" s="7" t="s">
        <v>12</v>
      </c>
      <c r="D68" s="8" t="s">
        <v>61</v>
      </c>
      <c r="E68" s="8">
        <v>3</v>
      </c>
      <c r="F68" s="7" t="s">
        <v>20</v>
      </c>
      <c r="G68" s="10" t="s">
        <v>64</v>
      </c>
      <c r="H68" s="13" t="s">
        <v>352</v>
      </c>
      <c r="I68" s="9">
        <v>4285403.68</v>
      </c>
      <c r="J68" s="13" t="s">
        <v>353</v>
      </c>
      <c r="K68" s="8" t="s">
        <v>65</v>
      </c>
      <c r="L68" s="8" t="s">
        <v>63</v>
      </c>
      <c r="M68" s="8" t="s">
        <v>17</v>
      </c>
      <c r="N68" s="8" t="s">
        <v>18</v>
      </c>
      <c r="O68" s="8" t="s">
        <v>73</v>
      </c>
      <c r="P68" s="8" t="s">
        <v>267</v>
      </c>
      <c r="Q68" s="8" t="s">
        <v>630</v>
      </c>
      <c r="R68" s="12">
        <v>45092</v>
      </c>
      <c r="S68" s="8" t="s">
        <v>34</v>
      </c>
      <c r="T68" s="8"/>
    </row>
    <row r="69" spans="1:20" x14ac:dyDescent="0.25">
      <c r="A69" s="16"/>
      <c r="B69" s="3">
        <v>49</v>
      </c>
      <c r="C69" s="3" t="s">
        <v>12</v>
      </c>
      <c r="D69" s="4" t="s">
        <v>61</v>
      </c>
      <c r="E69" s="4">
        <v>3</v>
      </c>
      <c r="F69" s="3" t="s">
        <v>95</v>
      </c>
      <c r="G69" s="6" t="s">
        <v>64</v>
      </c>
      <c r="H69" s="14" t="s">
        <v>355</v>
      </c>
      <c r="I69" s="5">
        <v>99361.32</v>
      </c>
      <c r="J69" s="14" t="s">
        <v>356</v>
      </c>
      <c r="K69" s="4" t="s">
        <v>65</v>
      </c>
      <c r="L69" s="4" t="s">
        <v>63</v>
      </c>
      <c r="M69" s="4" t="s">
        <v>17</v>
      </c>
      <c r="N69" s="4" t="s">
        <v>18</v>
      </c>
      <c r="O69" s="4" t="s">
        <v>73</v>
      </c>
      <c r="P69" s="4" t="s">
        <v>96</v>
      </c>
      <c r="Q69" s="4" t="s">
        <v>357</v>
      </c>
      <c r="R69" s="11">
        <v>45273</v>
      </c>
      <c r="S69" s="4" t="s">
        <v>34</v>
      </c>
      <c r="T69" s="4"/>
    </row>
    <row r="70" spans="1:20" x14ac:dyDescent="0.25">
      <c r="A70" s="16"/>
      <c r="B70" s="7">
        <v>50</v>
      </c>
      <c r="C70" s="7" t="s">
        <v>12</v>
      </c>
      <c r="D70" s="8" t="s">
        <v>61</v>
      </c>
      <c r="E70" s="8">
        <v>3</v>
      </c>
      <c r="F70" s="7" t="s">
        <v>95</v>
      </c>
      <c r="G70" s="10" t="s">
        <v>64</v>
      </c>
      <c r="H70" s="13" t="s">
        <v>358</v>
      </c>
      <c r="I70" s="9">
        <v>31877.15</v>
      </c>
      <c r="J70" s="13" t="s">
        <v>359</v>
      </c>
      <c r="K70" s="8" t="s">
        <v>65</v>
      </c>
      <c r="L70" s="8" t="s">
        <v>63</v>
      </c>
      <c r="M70" s="8" t="s">
        <v>17</v>
      </c>
      <c r="N70" s="8" t="s">
        <v>18</v>
      </c>
      <c r="O70" s="8" t="s">
        <v>73</v>
      </c>
      <c r="P70" s="8" t="s">
        <v>94</v>
      </c>
      <c r="Q70" s="8" t="s">
        <v>523</v>
      </c>
      <c r="R70" s="12">
        <v>45142</v>
      </c>
      <c r="S70" s="8" t="s">
        <v>34</v>
      </c>
      <c r="T70" s="8"/>
    </row>
    <row r="71" spans="1:20" x14ac:dyDescent="0.25">
      <c r="A71" s="16"/>
      <c r="B71" s="3">
        <v>51</v>
      </c>
      <c r="C71" s="3" t="s">
        <v>12</v>
      </c>
      <c r="D71" s="4" t="s">
        <v>61</v>
      </c>
      <c r="E71" s="4">
        <v>3</v>
      </c>
      <c r="F71" s="3" t="s">
        <v>20</v>
      </c>
      <c r="G71" s="6" t="s">
        <v>64</v>
      </c>
      <c r="H71" s="14" t="s">
        <v>360</v>
      </c>
      <c r="I71" s="59">
        <f>10867332.31-867332.31-215000-8003.16</f>
        <v>9776996.8399999999</v>
      </c>
      <c r="J71" s="14" t="s">
        <v>354</v>
      </c>
      <c r="K71" s="4" t="s">
        <v>65</v>
      </c>
      <c r="L71" s="4" t="s">
        <v>63</v>
      </c>
      <c r="M71" s="4" t="s">
        <v>17</v>
      </c>
      <c r="N71" s="4" t="s">
        <v>18</v>
      </c>
      <c r="O71" s="4" t="s">
        <v>73</v>
      </c>
      <c r="P71" s="4" t="s">
        <v>266</v>
      </c>
      <c r="Q71" s="4" t="s">
        <v>361</v>
      </c>
      <c r="R71" s="11">
        <v>45150</v>
      </c>
      <c r="S71" s="4" t="s">
        <v>27</v>
      </c>
      <c r="T71" s="4"/>
    </row>
    <row r="72" spans="1:20" x14ac:dyDescent="0.25">
      <c r="A72" s="16"/>
      <c r="B72" s="7">
        <v>52</v>
      </c>
      <c r="C72" s="7" t="s">
        <v>12</v>
      </c>
      <c r="D72" s="8" t="s">
        <v>61</v>
      </c>
      <c r="E72" s="8" t="s">
        <v>504</v>
      </c>
      <c r="F72" s="7" t="s">
        <v>83</v>
      </c>
      <c r="G72" s="10" t="s">
        <v>64</v>
      </c>
      <c r="H72" s="13" t="s">
        <v>631</v>
      </c>
      <c r="I72" s="59">
        <f>2347490.4-10409-21563</f>
        <v>2315518.4</v>
      </c>
      <c r="J72" s="13" t="s">
        <v>354</v>
      </c>
      <c r="K72" s="8" t="s">
        <v>65</v>
      </c>
      <c r="L72" s="8" t="s">
        <v>63</v>
      </c>
      <c r="M72" s="8" t="s">
        <v>17</v>
      </c>
      <c r="N72" s="8" t="s">
        <v>18</v>
      </c>
      <c r="O72" s="8" t="s">
        <v>25</v>
      </c>
      <c r="P72" s="8" t="s">
        <v>632</v>
      </c>
      <c r="Q72" s="60" t="s">
        <v>731</v>
      </c>
      <c r="R72" s="12">
        <v>44929</v>
      </c>
      <c r="S72" s="8" t="s">
        <v>27</v>
      </c>
      <c r="T72" s="8"/>
    </row>
    <row r="73" spans="1:20" x14ac:dyDescent="0.25">
      <c r="A73" s="16"/>
      <c r="B73" s="3">
        <v>53</v>
      </c>
      <c r="C73" s="3" t="s">
        <v>12</v>
      </c>
      <c r="D73" s="4" t="s">
        <v>61</v>
      </c>
      <c r="E73" s="4" t="s">
        <v>504</v>
      </c>
      <c r="F73" s="3" t="s">
        <v>20</v>
      </c>
      <c r="G73" s="6" t="s">
        <v>64</v>
      </c>
      <c r="H73" s="14" t="s">
        <v>362</v>
      </c>
      <c r="I73" s="62">
        <f>388568+215000</f>
        <v>603568</v>
      </c>
      <c r="J73" s="14" t="s">
        <v>88</v>
      </c>
      <c r="K73" s="4" t="s">
        <v>363</v>
      </c>
      <c r="L73" s="4" t="s">
        <v>63</v>
      </c>
      <c r="M73" s="4" t="s">
        <v>17</v>
      </c>
      <c r="N73" s="4" t="s">
        <v>18</v>
      </c>
      <c r="O73" s="4" t="s">
        <v>73</v>
      </c>
      <c r="P73" s="4" t="s">
        <v>268</v>
      </c>
      <c r="Q73" s="4" t="s">
        <v>635</v>
      </c>
      <c r="R73" s="11">
        <v>45092</v>
      </c>
      <c r="S73" s="4" t="s">
        <v>34</v>
      </c>
      <c r="T73" s="4"/>
    </row>
    <row r="74" spans="1:20" x14ac:dyDescent="0.25">
      <c r="A74" s="16"/>
      <c r="B74" s="7">
        <v>54</v>
      </c>
      <c r="C74" s="7" t="s">
        <v>12</v>
      </c>
      <c r="D74" s="8" t="s">
        <v>61</v>
      </c>
      <c r="E74" s="8" t="s">
        <v>504</v>
      </c>
      <c r="F74" s="7" t="s">
        <v>513</v>
      </c>
      <c r="G74" s="10" t="s">
        <v>64</v>
      </c>
      <c r="H74" s="13" t="s">
        <v>364</v>
      </c>
      <c r="I74" s="9">
        <v>12053379.359999999</v>
      </c>
      <c r="J74" s="13" t="s">
        <v>271</v>
      </c>
      <c r="K74" s="8" t="s">
        <v>363</v>
      </c>
      <c r="L74" s="8" t="s">
        <v>63</v>
      </c>
      <c r="M74" s="8" t="s">
        <v>17</v>
      </c>
      <c r="N74" s="8" t="s">
        <v>18</v>
      </c>
      <c r="O74" s="8" t="s">
        <v>73</v>
      </c>
      <c r="P74" s="8" t="s">
        <v>270</v>
      </c>
      <c r="Q74" s="8" t="s">
        <v>365</v>
      </c>
      <c r="R74" s="12">
        <v>45179</v>
      </c>
      <c r="S74" s="8" t="s">
        <v>46</v>
      </c>
      <c r="T74" s="8"/>
    </row>
    <row r="75" spans="1:20" x14ac:dyDescent="0.25">
      <c r="A75" s="16"/>
      <c r="B75" s="3">
        <v>55</v>
      </c>
      <c r="C75" s="3" t="s">
        <v>12</v>
      </c>
      <c r="D75" s="4" t="s">
        <v>61</v>
      </c>
      <c r="E75" s="4" t="s">
        <v>504</v>
      </c>
      <c r="F75" s="3" t="s">
        <v>115</v>
      </c>
      <c r="G75" s="6" t="s">
        <v>64</v>
      </c>
      <c r="H75" s="14" t="s">
        <v>366</v>
      </c>
      <c r="I75" s="5">
        <v>11773.21</v>
      </c>
      <c r="J75" s="14" t="s">
        <v>116</v>
      </c>
      <c r="K75" s="4" t="s">
        <v>363</v>
      </c>
      <c r="L75" s="4" t="s">
        <v>63</v>
      </c>
      <c r="M75" s="4" t="s">
        <v>17</v>
      </c>
      <c r="N75" s="4" t="s">
        <v>18</v>
      </c>
      <c r="O75" s="4" t="s">
        <v>25</v>
      </c>
      <c r="P75" s="4" t="s">
        <v>292</v>
      </c>
      <c r="Q75" s="4"/>
      <c r="R75" s="11">
        <v>45172</v>
      </c>
      <c r="S75" s="4" t="s">
        <v>46</v>
      </c>
      <c r="T75" s="4"/>
    </row>
    <row r="76" spans="1:20" x14ac:dyDescent="0.25">
      <c r="A76" s="16"/>
      <c r="B76" s="7">
        <v>56</v>
      </c>
      <c r="C76" s="7" t="s">
        <v>12</v>
      </c>
      <c r="D76" s="8" t="s">
        <v>61</v>
      </c>
      <c r="E76" s="8">
        <v>4</v>
      </c>
      <c r="F76" s="7" t="s">
        <v>134</v>
      </c>
      <c r="G76" s="10" t="s">
        <v>64</v>
      </c>
      <c r="H76" s="13" t="s">
        <v>135</v>
      </c>
      <c r="I76" s="59">
        <f>146572.18-25750.85-18320</f>
        <v>102501.32999999999</v>
      </c>
      <c r="J76" s="13" t="s">
        <v>135</v>
      </c>
      <c r="K76" s="8" t="s">
        <v>363</v>
      </c>
      <c r="L76" s="8" t="s">
        <v>63</v>
      </c>
      <c r="M76" s="8" t="s">
        <v>17</v>
      </c>
      <c r="N76" s="8" t="s">
        <v>17</v>
      </c>
      <c r="O76" s="8" t="s">
        <v>25</v>
      </c>
      <c r="P76" s="8" t="s">
        <v>292</v>
      </c>
      <c r="Q76" s="8"/>
      <c r="R76" s="12">
        <v>45231</v>
      </c>
      <c r="S76" s="8" t="s">
        <v>27</v>
      </c>
      <c r="T76" s="8"/>
    </row>
    <row r="77" spans="1:20" x14ac:dyDescent="0.25">
      <c r="A77" s="16"/>
      <c r="B77" s="3">
        <v>57</v>
      </c>
      <c r="C77" s="3" t="s">
        <v>12</v>
      </c>
      <c r="D77" s="4" t="s">
        <v>61</v>
      </c>
      <c r="E77" s="4">
        <v>4</v>
      </c>
      <c r="F77" s="3" t="s">
        <v>136</v>
      </c>
      <c r="G77" s="6" t="s">
        <v>64</v>
      </c>
      <c r="H77" s="14" t="s">
        <v>137</v>
      </c>
      <c r="I77" s="5">
        <v>9714.2000000000007</v>
      </c>
      <c r="J77" s="14" t="s">
        <v>138</v>
      </c>
      <c r="K77" s="4" t="s">
        <v>368</v>
      </c>
      <c r="L77" s="4" t="s">
        <v>63</v>
      </c>
      <c r="M77" s="4" t="s">
        <v>17</v>
      </c>
      <c r="N77" s="4" t="s">
        <v>17</v>
      </c>
      <c r="O77" s="4" t="s">
        <v>670</v>
      </c>
      <c r="P77" s="4" t="s">
        <v>16</v>
      </c>
      <c r="Q77" s="4"/>
      <c r="R77" s="11">
        <v>45261</v>
      </c>
      <c r="S77" s="4" t="s">
        <v>46</v>
      </c>
      <c r="T77" s="60" t="s">
        <v>737</v>
      </c>
    </row>
    <row r="78" spans="1:20" x14ac:dyDescent="0.25">
      <c r="A78" s="16"/>
      <c r="B78" s="7">
        <v>58</v>
      </c>
      <c r="C78" s="7" t="s">
        <v>12</v>
      </c>
      <c r="D78" s="8" t="s">
        <v>61</v>
      </c>
      <c r="E78" s="8">
        <v>3</v>
      </c>
      <c r="F78" s="7" t="s">
        <v>117</v>
      </c>
      <c r="G78" s="10" t="s">
        <v>64</v>
      </c>
      <c r="H78" s="13" t="s">
        <v>118</v>
      </c>
      <c r="I78" s="9">
        <v>2817118</v>
      </c>
      <c r="J78" s="13" t="s">
        <v>119</v>
      </c>
      <c r="K78" s="8" t="s">
        <v>120</v>
      </c>
      <c r="L78" s="8" t="s">
        <v>664</v>
      </c>
      <c r="M78" s="8" t="s">
        <v>17</v>
      </c>
      <c r="N78" s="8" t="s">
        <v>18</v>
      </c>
      <c r="O78" s="8" t="s">
        <v>73</v>
      </c>
      <c r="P78" s="8" t="s">
        <v>121</v>
      </c>
      <c r="Q78" s="8" t="s">
        <v>636</v>
      </c>
      <c r="R78" s="12">
        <v>45194</v>
      </c>
      <c r="S78" s="8" t="s">
        <v>34</v>
      </c>
      <c r="T78" s="8"/>
    </row>
    <row r="79" spans="1:20" x14ac:dyDescent="0.25">
      <c r="A79" s="16"/>
      <c r="B79" s="3">
        <v>59</v>
      </c>
      <c r="C79" s="3" t="s">
        <v>12</v>
      </c>
      <c r="D79" s="4" t="s">
        <v>61</v>
      </c>
      <c r="E79" s="4">
        <v>3</v>
      </c>
      <c r="F79" s="3" t="s">
        <v>115</v>
      </c>
      <c r="G79" s="6" t="s">
        <v>64</v>
      </c>
      <c r="H79" s="14" t="s">
        <v>122</v>
      </c>
      <c r="I79" s="5">
        <v>3885.68</v>
      </c>
      <c r="J79" s="14" t="s">
        <v>369</v>
      </c>
      <c r="K79" s="4" t="s">
        <v>120</v>
      </c>
      <c r="L79" s="4" t="s">
        <v>63</v>
      </c>
      <c r="M79" s="4" t="s">
        <v>17</v>
      </c>
      <c r="N79" s="4" t="s">
        <v>18</v>
      </c>
      <c r="O79" s="4" t="s">
        <v>73</v>
      </c>
      <c r="P79" s="4" t="s">
        <v>121</v>
      </c>
      <c r="Q79" s="4" t="s">
        <v>636</v>
      </c>
      <c r="R79" s="11">
        <v>45194</v>
      </c>
      <c r="S79" s="4" t="s">
        <v>34</v>
      </c>
      <c r="T79" s="4"/>
    </row>
    <row r="80" spans="1:20" x14ac:dyDescent="0.25">
      <c r="A80" s="16"/>
      <c r="B80" s="7">
        <v>60</v>
      </c>
      <c r="C80" s="7" t="s">
        <v>12</v>
      </c>
      <c r="D80" s="8" t="s">
        <v>61</v>
      </c>
      <c r="E80" s="8">
        <v>3</v>
      </c>
      <c r="F80" s="7" t="s">
        <v>20</v>
      </c>
      <c r="G80" s="10" t="s">
        <v>64</v>
      </c>
      <c r="H80" s="13" t="s">
        <v>92</v>
      </c>
      <c r="I80" s="9">
        <f>837452.62-8499</f>
        <v>828953.62</v>
      </c>
      <c r="J80" s="13" t="s">
        <v>370</v>
      </c>
      <c r="K80" s="8" t="s">
        <v>90</v>
      </c>
      <c r="L80" s="8" t="s">
        <v>662</v>
      </c>
      <c r="M80" s="8" t="s">
        <v>17</v>
      </c>
      <c r="N80" s="8" t="s">
        <v>17</v>
      </c>
      <c r="O80" s="8" t="s">
        <v>25</v>
      </c>
      <c r="P80" s="8" t="s">
        <v>93</v>
      </c>
      <c r="Q80" s="8"/>
      <c r="R80" s="12">
        <v>45047</v>
      </c>
      <c r="S80" s="8" t="s">
        <v>27</v>
      </c>
      <c r="T80" s="8"/>
    </row>
    <row r="81" spans="1:20" x14ac:dyDescent="0.25">
      <c r="A81" s="16"/>
      <c r="B81" s="3">
        <v>61</v>
      </c>
      <c r="C81" s="3" t="s">
        <v>12</v>
      </c>
      <c r="D81" s="4" t="s">
        <v>61</v>
      </c>
      <c r="E81" s="4">
        <v>3</v>
      </c>
      <c r="F81" s="3" t="s">
        <v>243</v>
      </c>
      <c r="G81" s="6" t="s">
        <v>64</v>
      </c>
      <c r="H81" s="14" t="s">
        <v>371</v>
      </c>
      <c r="I81" s="5">
        <v>56657.14</v>
      </c>
      <c r="J81" s="14" t="s">
        <v>372</v>
      </c>
      <c r="K81" s="4" t="s">
        <v>90</v>
      </c>
      <c r="L81" s="4" t="s">
        <v>662</v>
      </c>
      <c r="M81" s="4" t="s">
        <v>17</v>
      </c>
      <c r="N81" s="4" t="s">
        <v>17</v>
      </c>
      <c r="O81" s="4" t="s">
        <v>16</v>
      </c>
      <c r="P81" s="4" t="s">
        <v>373</v>
      </c>
      <c r="Q81" s="4" t="s">
        <v>16</v>
      </c>
      <c r="R81" s="11">
        <v>45063</v>
      </c>
      <c r="S81" s="4" t="s">
        <v>46</v>
      </c>
      <c r="T81" s="4"/>
    </row>
    <row r="82" spans="1:20" x14ac:dyDescent="0.25">
      <c r="A82" s="16"/>
      <c r="B82" s="7">
        <v>62</v>
      </c>
      <c r="C82" s="7" t="s">
        <v>12</v>
      </c>
      <c r="D82" s="8" t="s">
        <v>61</v>
      </c>
      <c r="E82" s="8">
        <v>3</v>
      </c>
      <c r="F82" s="7" t="s">
        <v>515</v>
      </c>
      <c r="G82" s="10" t="s">
        <v>64</v>
      </c>
      <c r="H82" s="13" t="s">
        <v>89</v>
      </c>
      <c r="I82" s="9">
        <v>1164509.3500000001</v>
      </c>
      <c r="J82" s="13" t="s">
        <v>376</v>
      </c>
      <c r="K82" s="8" t="s">
        <v>90</v>
      </c>
      <c r="L82" s="8" t="s">
        <v>662</v>
      </c>
      <c r="M82" s="8" t="s">
        <v>17</v>
      </c>
      <c r="N82" s="8" t="s">
        <v>18</v>
      </c>
      <c r="O82" s="8" t="s">
        <v>73</v>
      </c>
      <c r="P82" s="8" t="s">
        <v>91</v>
      </c>
      <c r="Q82" s="8" t="s">
        <v>377</v>
      </c>
      <c r="R82" s="12">
        <v>45108</v>
      </c>
      <c r="S82" s="8" t="s">
        <v>34</v>
      </c>
      <c r="T82" s="8"/>
    </row>
    <row r="83" spans="1:20" x14ac:dyDescent="0.25">
      <c r="A83" s="16"/>
      <c r="B83" s="3">
        <v>63</v>
      </c>
      <c r="C83" s="3" t="s">
        <v>12</v>
      </c>
      <c r="D83" s="4" t="s">
        <v>61</v>
      </c>
      <c r="E83" s="4"/>
      <c r="F83" s="3"/>
      <c r="G83" s="6" t="s">
        <v>64</v>
      </c>
      <c r="H83" s="14" t="s">
        <v>374</v>
      </c>
      <c r="I83" s="5">
        <v>360882.53</v>
      </c>
      <c r="J83" s="14" t="s">
        <v>375</v>
      </c>
      <c r="K83" s="4" t="s">
        <v>90</v>
      </c>
      <c r="L83" s="4" t="s">
        <v>662</v>
      </c>
      <c r="M83" s="4" t="s">
        <v>18</v>
      </c>
      <c r="N83" s="4" t="s">
        <v>17</v>
      </c>
      <c r="O83" s="4" t="s">
        <v>16</v>
      </c>
      <c r="P83" s="4" t="s">
        <v>16</v>
      </c>
      <c r="Q83" s="4" t="s">
        <v>16</v>
      </c>
      <c r="R83" s="11">
        <v>45063</v>
      </c>
      <c r="S83" s="4" t="s">
        <v>27</v>
      </c>
      <c r="T83" s="4"/>
    </row>
    <row r="84" spans="1:20" x14ac:dyDescent="0.25">
      <c r="A84" s="16"/>
      <c r="B84" s="7">
        <v>64</v>
      </c>
      <c r="C84" s="7" t="s">
        <v>12</v>
      </c>
      <c r="D84" s="8" t="s">
        <v>61</v>
      </c>
      <c r="E84" s="8">
        <v>3</v>
      </c>
      <c r="F84" s="7" t="s">
        <v>516</v>
      </c>
      <c r="G84" s="10" t="s">
        <v>64</v>
      </c>
      <c r="H84" s="13" t="s">
        <v>381</v>
      </c>
      <c r="I84" s="9">
        <f>194284-27878.4-39299.36</f>
        <v>127106.24000000001</v>
      </c>
      <c r="J84" s="13" t="s">
        <v>382</v>
      </c>
      <c r="K84" s="8" t="s">
        <v>223</v>
      </c>
      <c r="L84" s="8" t="s">
        <v>63</v>
      </c>
      <c r="M84" s="8" t="s">
        <v>17</v>
      </c>
      <c r="N84" s="8" t="s">
        <v>18</v>
      </c>
      <c r="O84" s="8" t="s">
        <v>73</v>
      </c>
      <c r="P84" s="8" t="s">
        <v>220</v>
      </c>
      <c r="Q84" s="8" t="s">
        <v>383</v>
      </c>
      <c r="R84" s="12">
        <v>44927</v>
      </c>
      <c r="S84" s="8" t="s">
        <v>27</v>
      </c>
      <c r="T84" s="8"/>
    </row>
    <row r="85" spans="1:20" x14ac:dyDescent="0.25">
      <c r="A85" s="16"/>
      <c r="B85" s="3">
        <v>65</v>
      </c>
      <c r="C85" s="3" t="s">
        <v>12</v>
      </c>
      <c r="D85" s="4" t="s">
        <v>13</v>
      </c>
      <c r="E85" s="4">
        <v>3</v>
      </c>
      <c r="F85" s="3" t="s">
        <v>117</v>
      </c>
      <c r="G85" s="6" t="s">
        <v>15</v>
      </c>
      <c r="H85" s="14" t="s">
        <v>118</v>
      </c>
      <c r="I85" s="5">
        <v>2064000</v>
      </c>
      <c r="J85" s="14" t="s">
        <v>14</v>
      </c>
      <c r="K85" s="4" t="s">
        <v>16</v>
      </c>
      <c r="L85" s="4" t="s">
        <v>399</v>
      </c>
      <c r="M85" s="4" t="s">
        <v>17</v>
      </c>
      <c r="N85" s="4" t="s">
        <v>18</v>
      </c>
      <c r="O85" s="4" t="s">
        <v>73</v>
      </c>
      <c r="P85" s="4" t="s">
        <v>121</v>
      </c>
      <c r="Q85" s="4" t="s">
        <v>636</v>
      </c>
      <c r="R85" s="11" t="s">
        <v>16</v>
      </c>
      <c r="S85" s="4" t="s">
        <v>16</v>
      </c>
      <c r="T85" s="4"/>
    </row>
    <row r="86" spans="1:20" x14ac:dyDescent="0.25">
      <c r="A86" s="16"/>
      <c r="B86" s="7">
        <v>66</v>
      </c>
      <c r="C86" s="7" t="s">
        <v>12</v>
      </c>
      <c r="D86" s="8" t="s">
        <v>143</v>
      </c>
      <c r="E86" s="8">
        <v>3</v>
      </c>
      <c r="F86" s="7" t="s">
        <v>394</v>
      </c>
      <c r="G86" s="10" t="s">
        <v>144</v>
      </c>
      <c r="H86" s="13" t="s">
        <v>387</v>
      </c>
      <c r="I86" s="9">
        <v>3807748.4698079997</v>
      </c>
      <c r="J86" s="13" t="s">
        <v>388</v>
      </c>
      <c r="K86" s="8" t="s">
        <v>16</v>
      </c>
      <c r="L86" s="8" t="s">
        <v>22</v>
      </c>
      <c r="M86" s="8" t="s">
        <v>17</v>
      </c>
      <c r="N86" s="8" t="s">
        <v>18</v>
      </c>
      <c r="O86" s="8" t="s">
        <v>24</v>
      </c>
      <c r="P86" s="8" t="s">
        <v>147</v>
      </c>
      <c r="Q86" s="8" t="s">
        <v>524</v>
      </c>
      <c r="R86" s="12" t="s">
        <v>16</v>
      </c>
      <c r="S86" s="8" t="s">
        <v>27</v>
      </c>
      <c r="T86" s="8"/>
    </row>
    <row r="87" spans="1:20" x14ac:dyDescent="0.25">
      <c r="A87" s="16"/>
      <c r="B87" s="3">
        <v>67</v>
      </c>
      <c r="C87" s="3" t="s">
        <v>12</v>
      </c>
      <c r="D87" s="4" t="s">
        <v>143</v>
      </c>
      <c r="E87" s="4">
        <v>3</v>
      </c>
      <c r="F87" s="3" t="s">
        <v>431</v>
      </c>
      <c r="G87" s="6" t="s">
        <v>144</v>
      </c>
      <c r="H87" s="14" t="s">
        <v>389</v>
      </c>
      <c r="I87" s="5">
        <f>16000000</f>
        <v>16000000</v>
      </c>
      <c r="J87" s="14" t="s">
        <v>390</v>
      </c>
      <c r="K87" s="4" t="s">
        <v>16</v>
      </c>
      <c r="L87" s="4" t="s">
        <v>22</v>
      </c>
      <c r="M87" s="4" t="s">
        <v>17</v>
      </c>
      <c r="N87" s="4" t="s">
        <v>18</v>
      </c>
      <c r="O87" s="4" t="s">
        <v>25</v>
      </c>
      <c r="P87" s="4" t="s">
        <v>752</v>
      </c>
      <c r="Q87" s="4" t="s">
        <v>753</v>
      </c>
      <c r="R87" s="11">
        <v>45218</v>
      </c>
      <c r="S87" s="4" t="s">
        <v>34</v>
      </c>
      <c r="T87" s="4"/>
    </row>
    <row r="88" spans="1:20" x14ac:dyDescent="0.25">
      <c r="A88" s="16"/>
      <c r="B88" s="7">
        <v>68</v>
      </c>
      <c r="C88" s="7" t="s">
        <v>12</v>
      </c>
      <c r="D88" s="8" t="s">
        <v>143</v>
      </c>
      <c r="E88" s="8">
        <v>3</v>
      </c>
      <c r="F88" s="7" t="s">
        <v>391</v>
      </c>
      <c r="G88" s="10" t="s">
        <v>144</v>
      </c>
      <c r="H88" s="13" t="s">
        <v>392</v>
      </c>
      <c r="I88" s="9">
        <v>5048675.256959999</v>
      </c>
      <c r="J88" s="13" t="s">
        <v>393</v>
      </c>
      <c r="K88" s="8" t="s">
        <v>16</v>
      </c>
      <c r="L88" s="8" t="s">
        <v>22</v>
      </c>
      <c r="M88" s="8" t="s">
        <v>17</v>
      </c>
      <c r="N88" s="8" t="s">
        <v>18</v>
      </c>
      <c r="O88" s="8" t="s">
        <v>24</v>
      </c>
      <c r="P88" s="8" t="s">
        <v>149</v>
      </c>
      <c r="Q88" s="8" t="s">
        <v>525</v>
      </c>
      <c r="R88" s="12">
        <v>45147</v>
      </c>
      <c r="S88" s="8" t="s">
        <v>27</v>
      </c>
      <c r="T88" s="8"/>
    </row>
    <row r="89" spans="1:20" x14ac:dyDescent="0.25">
      <c r="A89" s="16"/>
      <c r="B89" s="3">
        <v>69</v>
      </c>
      <c r="C89" s="3" t="s">
        <v>12</v>
      </c>
      <c r="D89" s="4" t="s">
        <v>143</v>
      </c>
      <c r="E89" s="4">
        <v>3</v>
      </c>
      <c r="F89" s="3" t="s">
        <v>394</v>
      </c>
      <c r="G89" s="6" t="s">
        <v>144</v>
      </c>
      <c r="H89" s="14" t="s">
        <v>395</v>
      </c>
      <c r="I89" s="5">
        <v>2245496.6520000002</v>
      </c>
      <c r="J89" s="14" t="s">
        <v>396</v>
      </c>
      <c r="K89" s="4" t="s">
        <v>16</v>
      </c>
      <c r="L89" s="4" t="s">
        <v>22</v>
      </c>
      <c r="M89" s="4" t="s">
        <v>17</v>
      </c>
      <c r="N89" s="4" t="s">
        <v>18</v>
      </c>
      <c r="O89" s="4" t="s">
        <v>25</v>
      </c>
      <c r="P89" s="4" t="s">
        <v>145</v>
      </c>
      <c r="Q89" s="4"/>
      <c r="R89" s="11">
        <v>44986</v>
      </c>
      <c r="S89" s="4" t="s">
        <v>27</v>
      </c>
      <c r="T89" s="4"/>
    </row>
    <row r="90" spans="1:20" x14ac:dyDescent="0.25">
      <c r="A90" s="16"/>
      <c r="B90" s="7">
        <v>70</v>
      </c>
      <c r="C90" s="7" t="s">
        <v>12</v>
      </c>
      <c r="D90" s="8" t="s">
        <v>143</v>
      </c>
      <c r="E90" s="8">
        <v>3</v>
      </c>
      <c r="F90" s="7" t="s">
        <v>394</v>
      </c>
      <c r="G90" s="10" t="s">
        <v>144</v>
      </c>
      <c r="H90" s="13" t="s">
        <v>397</v>
      </c>
      <c r="I90" s="59">
        <f>6398591.74790889-2279595.86+17674.02-10800</f>
        <v>4125869.9079088904</v>
      </c>
      <c r="J90" s="13" t="s">
        <v>398</v>
      </c>
      <c r="K90" s="8" t="s">
        <v>16</v>
      </c>
      <c r="L90" s="8" t="s">
        <v>22</v>
      </c>
      <c r="M90" s="8" t="s">
        <v>17</v>
      </c>
      <c r="N90" s="8" t="s">
        <v>18</v>
      </c>
      <c r="O90" s="8" t="s">
        <v>73</v>
      </c>
      <c r="P90" s="8" t="s">
        <v>170</v>
      </c>
      <c r="Q90" s="8" t="s">
        <v>526</v>
      </c>
      <c r="R90" s="12">
        <v>44590</v>
      </c>
      <c r="S90" s="8" t="s">
        <v>46</v>
      </c>
      <c r="T90" s="8"/>
    </row>
    <row r="91" spans="1:20" x14ac:dyDescent="0.25">
      <c r="A91" s="16"/>
      <c r="B91" s="3">
        <v>71</v>
      </c>
      <c r="C91" s="3" t="s">
        <v>12</v>
      </c>
      <c r="D91" s="4" t="s">
        <v>143</v>
      </c>
      <c r="E91" s="4">
        <v>3</v>
      </c>
      <c r="F91" s="3" t="s">
        <v>400</v>
      </c>
      <c r="G91" s="6" t="s">
        <v>144</v>
      </c>
      <c r="H91" s="14" t="s">
        <v>401</v>
      </c>
      <c r="I91" s="5">
        <v>2702808</v>
      </c>
      <c r="J91" s="14" t="s">
        <v>402</v>
      </c>
      <c r="K91" s="4" t="s">
        <v>16</v>
      </c>
      <c r="L91" s="4" t="s">
        <v>22</v>
      </c>
      <c r="M91" s="4" t="s">
        <v>17</v>
      </c>
      <c r="N91" s="4" t="s">
        <v>18</v>
      </c>
      <c r="O91" s="4" t="s">
        <v>73</v>
      </c>
      <c r="P91" s="4" t="s">
        <v>159</v>
      </c>
      <c r="Q91" s="4" t="s">
        <v>527</v>
      </c>
      <c r="R91" s="11">
        <v>44904</v>
      </c>
      <c r="S91" s="4" t="s">
        <v>46</v>
      </c>
      <c r="T91" s="4"/>
    </row>
    <row r="92" spans="1:20" x14ac:dyDescent="0.25">
      <c r="A92" s="16"/>
      <c r="B92" s="7">
        <v>72</v>
      </c>
      <c r="C92" s="7" t="s">
        <v>12</v>
      </c>
      <c r="D92" s="8" t="s">
        <v>143</v>
      </c>
      <c r="E92" s="8">
        <v>3</v>
      </c>
      <c r="F92" s="7" t="s">
        <v>403</v>
      </c>
      <c r="G92" s="10" t="s">
        <v>144</v>
      </c>
      <c r="H92" s="13" t="s">
        <v>404</v>
      </c>
      <c r="I92" s="9">
        <v>2009000</v>
      </c>
      <c r="J92" s="13" t="s">
        <v>166</v>
      </c>
      <c r="K92" s="8" t="s">
        <v>16</v>
      </c>
      <c r="L92" s="8" t="s">
        <v>22</v>
      </c>
      <c r="M92" s="8" t="s">
        <v>17</v>
      </c>
      <c r="N92" s="8" t="s">
        <v>18</v>
      </c>
      <c r="O92" s="8" t="s">
        <v>24</v>
      </c>
      <c r="P92" s="8" t="s">
        <v>168</v>
      </c>
      <c r="Q92" s="8" t="s">
        <v>528</v>
      </c>
      <c r="R92" s="12">
        <v>44619</v>
      </c>
      <c r="S92" s="8" t="s">
        <v>34</v>
      </c>
      <c r="T92" s="8"/>
    </row>
    <row r="93" spans="1:20" x14ac:dyDescent="0.25">
      <c r="A93" s="16"/>
      <c r="B93" s="3">
        <v>73</v>
      </c>
      <c r="C93" s="3" t="s">
        <v>12</v>
      </c>
      <c r="D93" s="4" t="s">
        <v>143</v>
      </c>
      <c r="E93" s="4">
        <v>3</v>
      </c>
      <c r="F93" s="3" t="s">
        <v>394</v>
      </c>
      <c r="G93" s="6" t="s">
        <v>144</v>
      </c>
      <c r="H93" s="14" t="s">
        <v>405</v>
      </c>
      <c r="I93" s="5">
        <v>113772.83</v>
      </c>
      <c r="J93" s="14" t="s">
        <v>406</v>
      </c>
      <c r="K93" s="4" t="s">
        <v>16</v>
      </c>
      <c r="L93" s="4" t="s">
        <v>22</v>
      </c>
      <c r="M93" s="4" t="s">
        <v>17</v>
      </c>
      <c r="N93" s="4" t="s">
        <v>18</v>
      </c>
      <c r="O93" s="4" t="s">
        <v>73</v>
      </c>
      <c r="P93" s="4" t="s">
        <v>207</v>
      </c>
      <c r="Q93" s="4" t="s">
        <v>529</v>
      </c>
      <c r="R93" s="11" t="s">
        <v>16</v>
      </c>
      <c r="S93" s="4" t="s">
        <v>27</v>
      </c>
      <c r="T93" s="4"/>
    </row>
    <row r="94" spans="1:20" x14ac:dyDescent="0.25">
      <c r="A94" s="16"/>
      <c r="B94" s="7">
        <v>74</v>
      </c>
      <c r="C94" s="7" t="s">
        <v>12</v>
      </c>
      <c r="D94" s="8" t="s">
        <v>143</v>
      </c>
      <c r="E94" s="8">
        <v>3</v>
      </c>
      <c r="F94" s="7" t="s">
        <v>403</v>
      </c>
      <c r="G94" s="10" t="s">
        <v>144</v>
      </c>
      <c r="H94" s="13" t="s">
        <v>191</v>
      </c>
      <c r="I94" s="9">
        <v>2004172.36</v>
      </c>
      <c r="J94" s="13" t="s">
        <v>407</v>
      </c>
      <c r="K94" s="8" t="s">
        <v>16</v>
      </c>
      <c r="L94" s="8" t="s">
        <v>22</v>
      </c>
      <c r="M94" s="8" t="s">
        <v>17</v>
      </c>
      <c r="N94" s="8" t="s">
        <v>18</v>
      </c>
      <c r="O94" s="8" t="s">
        <v>24</v>
      </c>
      <c r="P94" s="8" t="s">
        <v>192</v>
      </c>
      <c r="Q94" s="8" t="s">
        <v>530</v>
      </c>
      <c r="R94" s="12">
        <v>45620</v>
      </c>
      <c r="S94" s="8" t="s">
        <v>34</v>
      </c>
      <c r="T94" s="8"/>
    </row>
    <row r="95" spans="1:20" x14ac:dyDescent="0.25">
      <c r="A95" s="16"/>
      <c r="B95" s="3">
        <v>75</v>
      </c>
      <c r="C95" s="3" t="s">
        <v>12</v>
      </c>
      <c r="D95" s="4" t="s">
        <v>143</v>
      </c>
      <c r="E95" s="4">
        <v>3</v>
      </c>
      <c r="F95" s="3" t="s">
        <v>408</v>
      </c>
      <c r="G95" s="6" t="s">
        <v>144</v>
      </c>
      <c r="H95" s="14" t="s">
        <v>409</v>
      </c>
      <c r="I95" s="5">
        <v>683826.10560000001</v>
      </c>
      <c r="J95" s="14" t="s">
        <v>410</v>
      </c>
      <c r="K95" s="4" t="s">
        <v>16</v>
      </c>
      <c r="L95" s="4" t="s">
        <v>22</v>
      </c>
      <c r="M95" s="4" t="s">
        <v>17</v>
      </c>
      <c r="N95" s="4" t="s">
        <v>18</v>
      </c>
      <c r="O95" s="4" t="s">
        <v>24</v>
      </c>
      <c r="P95" s="4" t="s">
        <v>146</v>
      </c>
      <c r="Q95" s="4" t="s">
        <v>531</v>
      </c>
      <c r="R95" s="11">
        <v>44937</v>
      </c>
      <c r="S95" s="4" t="s">
        <v>34</v>
      </c>
      <c r="T95" s="4"/>
    </row>
    <row r="96" spans="1:20" x14ac:dyDescent="0.25">
      <c r="A96" s="16"/>
      <c r="B96" s="7">
        <v>76</v>
      </c>
      <c r="C96" s="7" t="s">
        <v>12</v>
      </c>
      <c r="D96" s="8" t="s">
        <v>143</v>
      </c>
      <c r="E96" s="8">
        <v>3</v>
      </c>
      <c r="F96" s="7" t="s">
        <v>394</v>
      </c>
      <c r="G96" s="10" t="s">
        <v>144</v>
      </c>
      <c r="H96" s="13" t="s">
        <v>411</v>
      </c>
      <c r="I96" s="9">
        <v>367464.00912</v>
      </c>
      <c r="J96" s="13" t="s">
        <v>650</v>
      </c>
      <c r="K96" s="8" t="s">
        <v>16</v>
      </c>
      <c r="L96" s="8" t="s">
        <v>63</v>
      </c>
      <c r="M96" s="8" t="s">
        <v>17</v>
      </c>
      <c r="N96" s="8" t="s">
        <v>18</v>
      </c>
      <c r="O96" s="8" t="s">
        <v>25</v>
      </c>
      <c r="P96" s="8" t="s">
        <v>292</v>
      </c>
      <c r="Q96" s="8"/>
      <c r="R96" s="12">
        <v>45079</v>
      </c>
      <c r="S96" s="8" t="s">
        <v>34</v>
      </c>
      <c r="T96" s="8"/>
    </row>
    <row r="97" spans="1:20" x14ac:dyDescent="0.25">
      <c r="A97" s="16"/>
      <c r="B97" s="3">
        <v>77</v>
      </c>
      <c r="C97" s="3" t="s">
        <v>12</v>
      </c>
      <c r="D97" s="4" t="s">
        <v>143</v>
      </c>
      <c r="E97" s="4">
        <v>3</v>
      </c>
      <c r="F97" s="3" t="s">
        <v>394</v>
      </c>
      <c r="G97" s="6" t="s">
        <v>144</v>
      </c>
      <c r="H97" s="14" t="s">
        <v>412</v>
      </c>
      <c r="I97" s="5">
        <v>268531.39128000004</v>
      </c>
      <c r="J97" s="14" t="s">
        <v>150</v>
      </c>
      <c r="K97" s="4" t="s">
        <v>16</v>
      </c>
      <c r="L97" s="4" t="s">
        <v>63</v>
      </c>
      <c r="M97" s="4" t="s">
        <v>17</v>
      </c>
      <c r="N97" s="4" t="s">
        <v>18</v>
      </c>
      <c r="O97" s="4" t="s">
        <v>73</v>
      </c>
      <c r="P97" s="4" t="s">
        <v>151</v>
      </c>
      <c r="Q97" s="4" t="s">
        <v>532</v>
      </c>
      <c r="R97" s="11">
        <v>44714</v>
      </c>
      <c r="S97" s="4" t="s">
        <v>34</v>
      </c>
      <c r="T97" s="4"/>
    </row>
    <row r="98" spans="1:20" x14ac:dyDescent="0.25">
      <c r="A98" s="16"/>
      <c r="B98" s="7">
        <v>78</v>
      </c>
      <c r="C98" s="7" t="s">
        <v>12</v>
      </c>
      <c r="D98" s="8" t="s">
        <v>143</v>
      </c>
      <c r="E98" s="8">
        <v>3</v>
      </c>
      <c r="F98" s="7" t="s">
        <v>413</v>
      </c>
      <c r="G98" s="10" t="s">
        <v>144</v>
      </c>
      <c r="H98" s="13" t="s">
        <v>414</v>
      </c>
      <c r="I98" s="9">
        <v>300000</v>
      </c>
      <c r="J98" s="13" t="s">
        <v>415</v>
      </c>
      <c r="K98" s="8" t="s">
        <v>16</v>
      </c>
      <c r="L98" s="8" t="s">
        <v>22</v>
      </c>
      <c r="M98" s="8" t="s">
        <v>17</v>
      </c>
      <c r="N98" s="8" t="s">
        <v>18</v>
      </c>
      <c r="O98" s="8" t="s">
        <v>24</v>
      </c>
      <c r="P98" s="8" t="s">
        <v>160</v>
      </c>
      <c r="Q98" s="60" t="s">
        <v>732</v>
      </c>
      <c r="R98" s="12" t="s">
        <v>16</v>
      </c>
      <c r="S98" s="8" t="s">
        <v>27</v>
      </c>
      <c r="T98" s="8"/>
    </row>
    <row r="99" spans="1:20" x14ac:dyDescent="0.25">
      <c r="A99" s="16"/>
      <c r="B99" s="3">
        <v>79</v>
      </c>
      <c r="C99" s="3" t="s">
        <v>12</v>
      </c>
      <c r="D99" s="4" t="s">
        <v>143</v>
      </c>
      <c r="E99" s="4">
        <v>3</v>
      </c>
      <c r="F99" s="3" t="s">
        <v>416</v>
      </c>
      <c r="G99" s="6" t="s">
        <v>144</v>
      </c>
      <c r="H99" s="14" t="s">
        <v>417</v>
      </c>
      <c r="I99" s="5">
        <v>398520</v>
      </c>
      <c r="J99" s="14" t="s">
        <v>418</v>
      </c>
      <c r="K99" s="4" t="s">
        <v>16</v>
      </c>
      <c r="L99" s="4" t="s">
        <v>22</v>
      </c>
      <c r="M99" s="4" t="s">
        <v>17</v>
      </c>
      <c r="N99" s="4" t="s">
        <v>18</v>
      </c>
      <c r="O99" s="4" t="s">
        <v>73</v>
      </c>
      <c r="P99" s="4" t="s">
        <v>148</v>
      </c>
      <c r="Q99" s="4" t="s">
        <v>533</v>
      </c>
      <c r="R99" s="11">
        <v>45349</v>
      </c>
      <c r="S99" s="4" t="s">
        <v>27</v>
      </c>
      <c r="T99" s="4"/>
    </row>
    <row r="100" spans="1:20" x14ac:dyDescent="0.25">
      <c r="A100" s="16"/>
      <c r="B100" s="7">
        <v>80</v>
      </c>
      <c r="C100" s="7" t="s">
        <v>12</v>
      </c>
      <c r="D100" s="8" t="s">
        <v>143</v>
      </c>
      <c r="E100" s="8">
        <v>3</v>
      </c>
      <c r="F100" s="7" t="s">
        <v>419</v>
      </c>
      <c r="G100" s="10" t="s">
        <v>144</v>
      </c>
      <c r="H100" s="13" t="s">
        <v>420</v>
      </c>
      <c r="I100" s="9">
        <v>375953.65919999999</v>
      </c>
      <c r="J100" s="13" t="s">
        <v>173</v>
      </c>
      <c r="K100" s="8" t="s">
        <v>16</v>
      </c>
      <c r="L100" s="8" t="s">
        <v>22</v>
      </c>
      <c r="M100" s="8" t="s">
        <v>17</v>
      </c>
      <c r="N100" s="8" t="s">
        <v>18</v>
      </c>
      <c r="O100" s="8" t="s">
        <v>73</v>
      </c>
      <c r="P100" s="8" t="s">
        <v>174</v>
      </c>
      <c r="Q100" s="8" t="s">
        <v>534</v>
      </c>
      <c r="R100" s="12">
        <v>44652</v>
      </c>
      <c r="S100" s="8" t="s">
        <v>46</v>
      </c>
      <c r="T100" s="8"/>
    </row>
    <row r="101" spans="1:20" x14ac:dyDescent="0.25">
      <c r="A101" s="16"/>
      <c r="B101" s="3">
        <v>81</v>
      </c>
      <c r="C101" s="3" t="s">
        <v>12</v>
      </c>
      <c r="D101" s="4" t="s">
        <v>143</v>
      </c>
      <c r="E101" s="4">
        <v>3</v>
      </c>
      <c r="F101" s="3" t="s">
        <v>408</v>
      </c>
      <c r="G101" s="6" t="s">
        <v>144</v>
      </c>
      <c r="H101" s="14" t="s">
        <v>421</v>
      </c>
      <c r="I101" s="5">
        <v>261441.68904000003</v>
      </c>
      <c r="J101" s="14" t="s">
        <v>422</v>
      </c>
      <c r="K101" s="4" t="s">
        <v>16</v>
      </c>
      <c r="L101" s="4" t="s">
        <v>22</v>
      </c>
      <c r="M101" s="4" t="s">
        <v>17</v>
      </c>
      <c r="N101" s="4" t="s">
        <v>18</v>
      </c>
      <c r="O101" s="4" t="s">
        <v>73</v>
      </c>
      <c r="P101" s="4" t="s">
        <v>169</v>
      </c>
      <c r="Q101" s="4" t="s">
        <v>535</v>
      </c>
      <c r="R101" s="11">
        <v>44545</v>
      </c>
      <c r="S101" s="4" t="s">
        <v>46</v>
      </c>
      <c r="T101" s="4"/>
    </row>
    <row r="102" spans="1:20" x14ac:dyDescent="0.25">
      <c r="A102" s="16"/>
      <c r="B102" s="7">
        <v>82</v>
      </c>
      <c r="C102" s="7" t="s">
        <v>12</v>
      </c>
      <c r="D102" s="8" t="s">
        <v>143</v>
      </c>
      <c r="E102" s="8">
        <v>3</v>
      </c>
      <c r="F102" s="7" t="s">
        <v>408</v>
      </c>
      <c r="G102" s="10" t="s">
        <v>144</v>
      </c>
      <c r="H102" s="13" t="s">
        <v>209</v>
      </c>
      <c r="I102" s="9">
        <v>194400</v>
      </c>
      <c r="J102" s="13" t="s">
        <v>423</v>
      </c>
      <c r="K102" s="8" t="s">
        <v>16</v>
      </c>
      <c r="L102" s="8" t="s">
        <v>22</v>
      </c>
      <c r="M102" s="8" t="s">
        <v>17</v>
      </c>
      <c r="N102" s="8" t="s">
        <v>18</v>
      </c>
      <c r="O102" s="8" t="s">
        <v>25</v>
      </c>
      <c r="P102" s="8" t="s">
        <v>208</v>
      </c>
      <c r="Q102" s="8"/>
      <c r="R102" s="12">
        <v>44986</v>
      </c>
      <c r="S102" s="8" t="s">
        <v>27</v>
      </c>
      <c r="T102" s="8"/>
    </row>
    <row r="103" spans="1:20" x14ac:dyDescent="0.25">
      <c r="A103" s="16"/>
      <c r="B103" s="3">
        <v>83</v>
      </c>
      <c r="C103" s="3" t="s">
        <v>12</v>
      </c>
      <c r="D103" s="4" t="s">
        <v>143</v>
      </c>
      <c r="E103" s="4">
        <v>3</v>
      </c>
      <c r="F103" s="3" t="s">
        <v>100</v>
      </c>
      <c r="G103" s="6" t="s">
        <v>144</v>
      </c>
      <c r="H103" s="14" t="s">
        <v>424</v>
      </c>
      <c r="I103" s="5">
        <v>121563.52416</v>
      </c>
      <c r="J103" s="14" t="s">
        <v>650</v>
      </c>
      <c r="K103" s="4" t="s">
        <v>16</v>
      </c>
      <c r="L103" s="4" t="s">
        <v>63</v>
      </c>
      <c r="M103" s="4" t="s">
        <v>17</v>
      </c>
      <c r="N103" s="4" t="s">
        <v>18</v>
      </c>
      <c r="O103" s="4" t="s">
        <v>25</v>
      </c>
      <c r="P103" s="4" t="s">
        <v>292</v>
      </c>
      <c r="Q103" s="4"/>
      <c r="R103" s="11">
        <v>45079</v>
      </c>
      <c r="S103" s="4" t="s">
        <v>34</v>
      </c>
      <c r="T103" s="4"/>
    </row>
    <row r="104" spans="1:20" x14ac:dyDescent="0.25">
      <c r="A104" s="16"/>
      <c r="B104" s="7">
        <v>84</v>
      </c>
      <c r="C104" s="7" t="s">
        <v>12</v>
      </c>
      <c r="D104" s="8" t="s">
        <v>143</v>
      </c>
      <c r="E104" s="8">
        <v>3</v>
      </c>
      <c r="F104" s="7" t="s">
        <v>100</v>
      </c>
      <c r="G104" s="10" t="s">
        <v>144</v>
      </c>
      <c r="H104" s="13" t="s">
        <v>425</v>
      </c>
      <c r="I104" s="9">
        <v>88834.883040000015</v>
      </c>
      <c r="J104" s="13" t="s">
        <v>154</v>
      </c>
      <c r="K104" s="8" t="s">
        <v>16</v>
      </c>
      <c r="L104" s="8" t="s">
        <v>63</v>
      </c>
      <c r="M104" s="8" t="s">
        <v>17</v>
      </c>
      <c r="N104" s="8" t="s">
        <v>18</v>
      </c>
      <c r="O104" s="8" t="s">
        <v>73</v>
      </c>
      <c r="P104" s="8" t="s">
        <v>155</v>
      </c>
      <c r="Q104" s="8" t="s">
        <v>536</v>
      </c>
      <c r="R104" s="12">
        <v>44714</v>
      </c>
      <c r="S104" s="8" t="s">
        <v>46</v>
      </c>
      <c r="T104" s="8"/>
    </row>
    <row r="105" spans="1:20" x14ac:dyDescent="0.25">
      <c r="A105" s="16"/>
      <c r="B105" s="3">
        <v>85</v>
      </c>
      <c r="C105" s="3" t="s">
        <v>12</v>
      </c>
      <c r="D105" s="4" t="s">
        <v>143</v>
      </c>
      <c r="E105" s="4">
        <v>3</v>
      </c>
      <c r="F105" s="3" t="s">
        <v>416</v>
      </c>
      <c r="G105" s="6" t="s">
        <v>144</v>
      </c>
      <c r="H105" s="14" t="s">
        <v>161</v>
      </c>
      <c r="I105" s="5">
        <v>170632.2996</v>
      </c>
      <c r="J105" s="14" t="s">
        <v>162</v>
      </c>
      <c r="K105" s="4" t="s">
        <v>16</v>
      </c>
      <c r="L105" s="4" t="s">
        <v>22</v>
      </c>
      <c r="M105" s="4" t="s">
        <v>17</v>
      </c>
      <c r="N105" s="4" t="s">
        <v>18</v>
      </c>
      <c r="O105" s="4" t="s">
        <v>73</v>
      </c>
      <c r="P105" s="4" t="s">
        <v>163</v>
      </c>
      <c r="Q105" s="4" t="s">
        <v>537</v>
      </c>
      <c r="R105" s="11" t="s">
        <v>16</v>
      </c>
      <c r="S105" s="4" t="s">
        <v>34</v>
      </c>
      <c r="T105" s="4"/>
    </row>
    <row r="106" spans="1:20" x14ac:dyDescent="0.25">
      <c r="A106" s="16"/>
      <c r="B106" s="7">
        <v>86.1</v>
      </c>
      <c r="C106" s="7" t="s">
        <v>12</v>
      </c>
      <c r="D106" s="8" t="s">
        <v>143</v>
      </c>
      <c r="E106" s="8">
        <v>3</v>
      </c>
      <c r="F106" s="7" t="s">
        <v>394</v>
      </c>
      <c r="G106" s="10" t="s">
        <v>144</v>
      </c>
      <c r="H106" s="13" t="s">
        <v>426</v>
      </c>
      <c r="I106" s="9">
        <v>161048.72520000002</v>
      </c>
      <c r="J106" s="13" t="s">
        <v>427</v>
      </c>
      <c r="K106" s="8" t="s">
        <v>16</v>
      </c>
      <c r="L106" s="8" t="s">
        <v>22</v>
      </c>
      <c r="M106" s="8" t="s">
        <v>17</v>
      </c>
      <c r="N106" s="8" t="s">
        <v>18</v>
      </c>
      <c r="O106" s="8" t="s">
        <v>73</v>
      </c>
      <c r="P106" s="8" t="s">
        <v>156</v>
      </c>
      <c r="Q106" s="8" t="s">
        <v>538</v>
      </c>
      <c r="R106" s="12">
        <v>44647</v>
      </c>
      <c r="S106" s="8" t="s">
        <v>27</v>
      </c>
      <c r="T106" s="8"/>
    </row>
    <row r="107" spans="1:20" x14ac:dyDescent="0.25">
      <c r="A107" s="16"/>
      <c r="B107" s="3">
        <v>86.2</v>
      </c>
      <c r="C107" s="3" t="s">
        <v>12</v>
      </c>
      <c r="D107" s="4" t="s">
        <v>143</v>
      </c>
      <c r="E107" s="4">
        <v>3</v>
      </c>
      <c r="F107" s="3" t="s">
        <v>394</v>
      </c>
      <c r="G107" s="6" t="s">
        <v>144</v>
      </c>
      <c r="H107" s="14" t="s">
        <v>428</v>
      </c>
      <c r="I107" s="5">
        <v>15812.056656000002</v>
      </c>
      <c r="J107" s="14" t="s">
        <v>427</v>
      </c>
      <c r="K107" s="4" t="s">
        <v>16</v>
      </c>
      <c r="L107" s="4" t="s">
        <v>22</v>
      </c>
      <c r="M107" s="4" t="s">
        <v>17</v>
      </c>
      <c r="N107" s="4" t="s">
        <v>18</v>
      </c>
      <c r="O107" s="4" t="s">
        <v>25</v>
      </c>
      <c r="P107" s="4" t="s">
        <v>292</v>
      </c>
      <c r="Q107" s="4"/>
      <c r="R107" s="11">
        <v>45012</v>
      </c>
      <c r="S107" s="4" t="s">
        <v>27</v>
      </c>
      <c r="T107" s="4"/>
    </row>
    <row r="108" spans="1:20" x14ac:dyDescent="0.25">
      <c r="A108" s="16"/>
      <c r="B108" s="7">
        <v>87.1</v>
      </c>
      <c r="C108" s="7" t="s">
        <v>12</v>
      </c>
      <c r="D108" s="8" t="s">
        <v>143</v>
      </c>
      <c r="E108" s="8">
        <v>3</v>
      </c>
      <c r="F108" s="7" t="s">
        <v>452</v>
      </c>
      <c r="G108" s="10" t="s">
        <v>144</v>
      </c>
      <c r="H108" s="13" t="s">
        <v>665</v>
      </c>
      <c r="I108" s="9">
        <v>176022.08</v>
      </c>
      <c r="J108" s="13" t="s">
        <v>193</v>
      </c>
      <c r="K108" s="8" t="s">
        <v>16</v>
      </c>
      <c r="L108" s="8" t="s">
        <v>22</v>
      </c>
      <c r="M108" s="8" t="s">
        <v>17</v>
      </c>
      <c r="N108" s="8" t="s">
        <v>18</v>
      </c>
      <c r="O108" s="8" t="s">
        <v>25</v>
      </c>
      <c r="P108" s="8" t="s">
        <v>194</v>
      </c>
      <c r="Q108" s="8"/>
      <c r="R108" s="12">
        <v>45017</v>
      </c>
      <c r="S108" s="8" t="s">
        <v>27</v>
      </c>
      <c r="T108" s="8"/>
    </row>
    <row r="109" spans="1:20" x14ac:dyDescent="0.25">
      <c r="A109" s="16"/>
      <c r="B109" s="3">
        <v>87.2</v>
      </c>
      <c r="C109" s="3" t="s">
        <v>12</v>
      </c>
      <c r="D109" s="4" t="s">
        <v>143</v>
      </c>
      <c r="E109" s="4">
        <v>4</v>
      </c>
      <c r="F109" s="3" t="s">
        <v>666</v>
      </c>
      <c r="G109" s="6" t="s">
        <v>144</v>
      </c>
      <c r="H109" s="14" t="s">
        <v>665</v>
      </c>
      <c r="I109" s="5">
        <v>1633919.21</v>
      </c>
      <c r="J109" s="14" t="s">
        <v>193</v>
      </c>
      <c r="K109" s="4" t="s">
        <v>16</v>
      </c>
      <c r="L109" s="4" t="s">
        <v>22</v>
      </c>
      <c r="M109" s="4" t="s">
        <v>17</v>
      </c>
      <c r="N109" s="4" t="s">
        <v>18</v>
      </c>
      <c r="O109" s="4" t="s">
        <v>25</v>
      </c>
      <c r="P109" s="4" t="s">
        <v>194</v>
      </c>
      <c r="Q109" s="4"/>
      <c r="R109" s="11">
        <v>45017</v>
      </c>
      <c r="S109" s="4" t="s">
        <v>27</v>
      </c>
      <c r="T109" s="4"/>
    </row>
    <row r="110" spans="1:20" x14ac:dyDescent="0.25">
      <c r="A110" s="16"/>
      <c r="B110" s="7">
        <v>88</v>
      </c>
      <c r="C110" s="7" t="s">
        <v>12</v>
      </c>
      <c r="D110" s="8" t="s">
        <v>143</v>
      </c>
      <c r="E110" s="8">
        <v>3</v>
      </c>
      <c r="F110" s="7" t="s">
        <v>32</v>
      </c>
      <c r="G110" s="10" t="s">
        <v>144</v>
      </c>
      <c r="H110" s="13" t="s">
        <v>429</v>
      </c>
      <c r="I110" s="9">
        <v>82294.703999999998</v>
      </c>
      <c r="J110" s="13" t="s">
        <v>430</v>
      </c>
      <c r="K110" s="8" t="s">
        <v>16</v>
      </c>
      <c r="L110" s="8" t="s">
        <v>22</v>
      </c>
      <c r="M110" s="8" t="s">
        <v>17</v>
      </c>
      <c r="N110" s="8" t="s">
        <v>18</v>
      </c>
      <c r="O110" s="8" t="s">
        <v>24</v>
      </c>
      <c r="P110" s="8" t="s">
        <v>206</v>
      </c>
      <c r="Q110" s="8" t="s">
        <v>539</v>
      </c>
      <c r="R110" s="12">
        <v>44593</v>
      </c>
      <c r="S110" s="8" t="s">
        <v>46</v>
      </c>
      <c r="T110" s="8"/>
    </row>
    <row r="111" spans="1:20" x14ac:dyDescent="0.25">
      <c r="A111" s="16"/>
      <c r="B111" s="3">
        <v>89</v>
      </c>
      <c r="C111" s="3" t="s">
        <v>12</v>
      </c>
      <c r="D111" s="4" t="s">
        <v>143</v>
      </c>
      <c r="E111" s="4">
        <v>3</v>
      </c>
      <c r="F111" s="3" t="s">
        <v>416</v>
      </c>
      <c r="G111" s="6" t="s">
        <v>144</v>
      </c>
      <c r="H111" s="14" t="s">
        <v>432</v>
      </c>
      <c r="I111" s="59">
        <f>118800+10800</f>
        <v>129600</v>
      </c>
      <c r="J111" s="14" t="s">
        <v>182</v>
      </c>
      <c r="K111" s="4" t="s">
        <v>16</v>
      </c>
      <c r="L111" s="4" t="s">
        <v>22</v>
      </c>
      <c r="M111" s="4" t="s">
        <v>17</v>
      </c>
      <c r="N111" s="4" t="s">
        <v>18</v>
      </c>
      <c r="O111" s="4" t="s">
        <v>24</v>
      </c>
      <c r="P111" s="4" t="s">
        <v>195</v>
      </c>
      <c r="Q111" s="60" t="s">
        <v>733</v>
      </c>
      <c r="R111" s="11" t="s">
        <v>16</v>
      </c>
      <c r="S111" s="4" t="s">
        <v>34</v>
      </c>
      <c r="T111" s="4"/>
    </row>
    <row r="112" spans="1:20" x14ac:dyDescent="0.25">
      <c r="A112" s="16"/>
      <c r="B112" s="7">
        <v>90</v>
      </c>
      <c r="C112" s="7" t="s">
        <v>12</v>
      </c>
      <c r="D112" s="8" t="s">
        <v>143</v>
      </c>
      <c r="E112" s="8">
        <v>3</v>
      </c>
      <c r="F112" s="7" t="s">
        <v>403</v>
      </c>
      <c r="G112" s="10" t="s">
        <v>144</v>
      </c>
      <c r="H112" s="13" t="s">
        <v>433</v>
      </c>
      <c r="I112" s="9">
        <v>110762.0784</v>
      </c>
      <c r="J112" s="13" t="s">
        <v>171</v>
      </c>
      <c r="K112" s="8" t="s">
        <v>16</v>
      </c>
      <c r="L112" s="8" t="s">
        <v>22</v>
      </c>
      <c r="M112" s="8" t="s">
        <v>17</v>
      </c>
      <c r="N112" s="8" t="s">
        <v>18</v>
      </c>
      <c r="O112" s="8" t="s">
        <v>73</v>
      </c>
      <c r="P112" s="8" t="s">
        <v>172</v>
      </c>
      <c r="Q112" s="8" t="s">
        <v>540</v>
      </c>
      <c r="R112" s="12">
        <v>44590</v>
      </c>
      <c r="S112" s="8" t="s">
        <v>46</v>
      </c>
      <c r="T112" s="8"/>
    </row>
    <row r="113" spans="1:20" x14ac:dyDescent="0.25">
      <c r="A113" s="16"/>
      <c r="B113" s="3">
        <v>91</v>
      </c>
      <c r="C113" s="3" t="s">
        <v>12</v>
      </c>
      <c r="D113" s="4" t="s">
        <v>143</v>
      </c>
      <c r="E113" s="4">
        <v>3</v>
      </c>
      <c r="F113" s="3" t="s">
        <v>400</v>
      </c>
      <c r="G113" s="6" t="s">
        <v>144</v>
      </c>
      <c r="H113" s="14" t="s">
        <v>434</v>
      </c>
      <c r="I113" s="5">
        <v>105642.19670400002</v>
      </c>
      <c r="J113" s="14" t="s">
        <v>182</v>
      </c>
      <c r="K113" s="4" t="s">
        <v>16</v>
      </c>
      <c r="L113" s="4" t="s">
        <v>22</v>
      </c>
      <c r="M113" s="4" t="s">
        <v>17</v>
      </c>
      <c r="N113" s="4" t="s">
        <v>18</v>
      </c>
      <c r="O113" s="4" t="s">
        <v>24</v>
      </c>
      <c r="P113" s="4" t="s">
        <v>183</v>
      </c>
      <c r="Q113" s="4" t="s">
        <v>541</v>
      </c>
      <c r="R113" s="11">
        <v>44915</v>
      </c>
      <c r="S113" s="4" t="s">
        <v>34</v>
      </c>
      <c r="T113" s="4"/>
    </row>
    <row r="114" spans="1:20" x14ac:dyDescent="0.25">
      <c r="A114" s="16"/>
      <c r="B114" s="7">
        <v>92</v>
      </c>
      <c r="C114" s="7" t="s">
        <v>12</v>
      </c>
      <c r="D114" s="8" t="s">
        <v>143</v>
      </c>
      <c r="E114" s="8">
        <v>3</v>
      </c>
      <c r="F114" s="7" t="s">
        <v>416</v>
      </c>
      <c r="G114" s="10" t="s">
        <v>144</v>
      </c>
      <c r="H114" s="13" t="s">
        <v>435</v>
      </c>
      <c r="I114" s="9">
        <v>56225.2</v>
      </c>
      <c r="J114" s="13" t="s">
        <v>182</v>
      </c>
      <c r="K114" s="8" t="s">
        <v>16</v>
      </c>
      <c r="L114" s="8" t="s">
        <v>22</v>
      </c>
      <c r="M114" s="8" t="s">
        <v>17</v>
      </c>
      <c r="N114" s="8" t="s">
        <v>18</v>
      </c>
      <c r="O114" s="8" t="s">
        <v>24</v>
      </c>
      <c r="P114" s="8" t="s">
        <v>184</v>
      </c>
      <c r="Q114" s="8" t="s">
        <v>542</v>
      </c>
      <c r="R114" s="12">
        <v>44939</v>
      </c>
      <c r="S114" s="8" t="s">
        <v>34</v>
      </c>
      <c r="T114" s="8"/>
    </row>
    <row r="115" spans="1:20" x14ac:dyDescent="0.25">
      <c r="A115" s="16"/>
      <c r="B115" s="3">
        <v>93</v>
      </c>
      <c r="C115" s="3" t="s">
        <v>12</v>
      </c>
      <c r="D115" s="4" t="s">
        <v>143</v>
      </c>
      <c r="E115" s="4">
        <v>3</v>
      </c>
      <c r="F115" s="3" t="s">
        <v>100</v>
      </c>
      <c r="G115" s="6" t="s">
        <v>144</v>
      </c>
      <c r="H115" s="14" t="s">
        <v>436</v>
      </c>
      <c r="I115" s="5">
        <v>25864.812480000001</v>
      </c>
      <c r="J115" s="14" t="s">
        <v>650</v>
      </c>
      <c r="K115" s="4" t="s">
        <v>16</v>
      </c>
      <c r="L115" s="4" t="s">
        <v>63</v>
      </c>
      <c r="M115" s="4" t="s">
        <v>17</v>
      </c>
      <c r="N115" s="4" t="s">
        <v>18</v>
      </c>
      <c r="O115" s="4" t="s">
        <v>25</v>
      </c>
      <c r="P115" s="4" t="s">
        <v>292</v>
      </c>
      <c r="Q115" s="4"/>
      <c r="R115" s="11">
        <v>45079</v>
      </c>
      <c r="S115" s="4" t="s">
        <v>34</v>
      </c>
      <c r="T115" s="4"/>
    </row>
    <row r="116" spans="1:20" x14ac:dyDescent="0.25">
      <c r="A116" s="16"/>
      <c r="B116" s="7">
        <v>94</v>
      </c>
      <c r="C116" s="7" t="s">
        <v>12</v>
      </c>
      <c r="D116" s="8" t="s">
        <v>143</v>
      </c>
      <c r="E116" s="8">
        <v>3</v>
      </c>
      <c r="F116" s="7" t="s">
        <v>100</v>
      </c>
      <c r="G116" s="10" t="s">
        <v>144</v>
      </c>
      <c r="H116" s="13" t="s">
        <v>437</v>
      </c>
      <c r="I116" s="9">
        <v>18901.209120000003</v>
      </c>
      <c r="J116" s="13" t="s">
        <v>152</v>
      </c>
      <c r="K116" s="8" t="s">
        <v>16</v>
      </c>
      <c r="L116" s="8" t="s">
        <v>63</v>
      </c>
      <c r="M116" s="8" t="s">
        <v>17</v>
      </c>
      <c r="N116" s="8" t="s">
        <v>18</v>
      </c>
      <c r="O116" s="8" t="s">
        <v>73</v>
      </c>
      <c r="P116" s="8" t="s">
        <v>153</v>
      </c>
      <c r="Q116" s="8" t="s">
        <v>543</v>
      </c>
      <c r="R116" s="12">
        <v>44714</v>
      </c>
      <c r="S116" s="8" t="s">
        <v>46</v>
      </c>
      <c r="T116" s="8"/>
    </row>
    <row r="117" spans="1:20" x14ac:dyDescent="0.25">
      <c r="A117" s="16"/>
      <c r="B117" s="3">
        <v>95</v>
      </c>
      <c r="C117" s="3" t="s">
        <v>12</v>
      </c>
      <c r="D117" s="4" t="s">
        <v>143</v>
      </c>
      <c r="E117" s="4">
        <v>3</v>
      </c>
      <c r="F117" s="3" t="s">
        <v>400</v>
      </c>
      <c r="G117" s="6" t="s">
        <v>144</v>
      </c>
      <c r="H117" s="14" t="s">
        <v>438</v>
      </c>
      <c r="I117" s="5">
        <v>37019.932160000004</v>
      </c>
      <c r="J117" s="14" t="s">
        <v>185</v>
      </c>
      <c r="K117" s="4" t="s">
        <v>16</v>
      </c>
      <c r="L117" s="4" t="s">
        <v>22</v>
      </c>
      <c r="M117" s="4" t="s">
        <v>17</v>
      </c>
      <c r="N117" s="4" t="s">
        <v>18</v>
      </c>
      <c r="O117" s="4" t="s">
        <v>24</v>
      </c>
      <c r="P117" s="4" t="s">
        <v>186</v>
      </c>
      <c r="Q117" s="4" t="s">
        <v>544</v>
      </c>
      <c r="R117" s="11" t="s">
        <v>16</v>
      </c>
      <c r="S117" s="4" t="s">
        <v>46</v>
      </c>
      <c r="T117" s="4"/>
    </row>
    <row r="118" spans="1:20" x14ac:dyDescent="0.25">
      <c r="A118" s="16"/>
      <c r="B118" s="7">
        <v>96</v>
      </c>
      <c r="C118" s="7" t="s">
        <v>12</v>
      </c>
      <c r="D118" s="8" t="s">
        <v>143</v>
      </c>
      <c r="E118" s="8">
        <v>3</v>
      </c>
      <c r="F118" s="7" t="s">
        <v>419</v>
      </c>
      <c r="G118" s="10" t="s">
        <v>144</v>
      </c>
      <c r="H118" s="13" t="s">
        <v>439</v>
      </c>
      <c r="I118" s="9">
        <v>34149.211200000005</v>
      </c>
      <c r="J118" s="13" t="s">
        <v>178</v>
      </c>
      <c r="K118" s="8" t="s">
        <v>16</v>
      </c>
      <c r="L118" s="8" t="s">
        <v>22</v>
      </c>
      <c r="M118" s="8" t="s">
        <v>17</v>
      </c>
      <c r="N118" s="8" t="s">
        <v>18</v>
      </c>
      <c r="O118" s="8" t="s">
        <v>73</v>
      </c>
      <c r="P118" s="8" t="s">
        <v>179</v>
      </c>
      <c r="Q118" s="8" t="s">
        <v>545</v>
      </c>
      <c r="R118" s="12">
        <v>44767</v>
      </c>
      <c r="S118" s="8" t="s">
        <v>46</v>
      </c>
      <c r="T118" s="8"/>
    </row>
    <row r="119" spans="1:20" x14ac:dyDescent="0.25">
      <c r="A119" s="16"/>
      <c r="B119" s="3">
        <v>97</v>
      </c>
      <c r="C119" s="3" t="s">
        <v>12</v>
      </c>
      <c r="D119" s="4" t="s">
        <v>143</v>
      </c>
      <c r="E119" s="4">
        <v>3</v>
      </c>
      <c r="F119" s="3" t="s">
        <v>419</v>
      </c>
      <c r="G119" s="6" t="s">
        <v>144</v>
      </c>
      <c r="H119" s="14" t="s">
        <v>440</v>
      </c>
      <c r="I119" s="5">
        <v>34149.211200000005</v>
      </c>
      <c r="J119" s="14" t="s">
        <v>178</v>
      </c>
      <c r="K119" s="4" t="s">
        <v>16</v>
      </c>
      <c r="L119" s="4" t="s">
        <v>22</v>
      </c>
      <c r="M119" s="4" t="s">
        <v>17</v>
      </c>
      <c r="N119" s="4" t="s">
        <v>18</v>
      </c>
      <c r="O119" s="4" t="s">
        <v>73</v>
      </c>
      <c r="P119" s="4" t="s">
        <v>180</v>
      </c>
      <c r="Q119" s="4" t="s">
        <v>546</v>
      </c>
      <c r="R119" s="11">
        <v>44767</v>
      </c>
      <c r="S119" s="4" t="s">
        <v>46</v>
      </c>
      <c r="T119" s="4"/>
    </row>
    <row r="120" spans="1:20" x14ac:dyDescent="0.25">
      <c r="A120" s="16"/>
      <c r="B120" s="7">
        <v>98</v>
      </c>
      <c r="C120" s="7" t="s">
        <v>12</v>
      </c>
      <c r="D120" s="8" t="s">
        <v>143</v>
      </c>
      <c r="E120" s="8">
        <v>3</v>
      </c>
      <c r="F120" s="7" t="s">
        <v>416</v>
      </c>
      <c r="G120" s="10" t="s">
        <v>144</v>
      </c>
      <c r="H120" s="13" t="s">
        <v>441</v>
      </c>
      <c r="I120" s="9">
        <v>27441.100800000007</v>
      </c>
      <c r="J120" s="13" t="s">
        <v>162</v>
      </c>
      <c r="K120" s="8" t="s">
        <v>16</v>
      </c>
      <c r="L120" s="8" t="s">
        <v>63</v>
      </c>
      <c r="M120" s="8" t="s">
        <v>17</v>
      </c>
      <c r="N120" s="8" t="s">
        <v>18</v>
      </c>
      <c r="O120" s="8" t="s">
        <v>24</v>
      </c>
      <c r="P120" s="8" t="s">
        <v>164</v>
      </c>
      <c r="Q120" s="8" t="s">
        <v>547</v>
      </c>
      <c r="R120" s="12">
        <v>44896</v>
      </c>
      <c r="S120" s="8" t="s">
        <v>46</v>
      </c>
      <c r="T120" s="8"/>
    </row>
    <row r="121" spans="1:20" x14ac:dyDescent="0.25">
      <c r="A121" s="16"/>
      <c r="B121" s="3">
        <v>99</v>
      </c>
      <c r="C121" s="3" t="s">
        <v>12</v>
      </c>
      <c r="D121" s="4" t="s">
        <v>143</v>
      </c>
      <c r="E121" s="4">
        <v>4</v>
      </c>
      <c r="F121" s="3" t="s">
        <v>442</v>
      </c>
      <c r="G121" s="6" t="s">
        <v>144</v>
      </c>
      <c r="H121" s="14" t="s">
        <v>443</v>
      </c>
      <c r="I121" s="62">
        <f>810080.79+874449.21</f>
        <v>1684530</v>
      </c>
      <c r="J121" s="14" t="s">
        <v>444</v>
      </c>
      <c r="K121" s="4" t="s">
        <v>16</v>
      </c>
      <c r="L121" s="4" t="s">
        <v>22</v>
      </c>
      <c r="M121" s="4" t="s">
        <v>17</v>
      </c>
      <c r="N121" s="4" t="s">
        <v>18</v>
      </c>
      <c r="O121" s="4" t="s">
        <v>25</v>
      </c>
      <c r="P121" s="4" t="s">
        <v>637</v>
      </c>
      <c r="Q121" s="4"/>
      <c r="R121" s="11">
        <v>45282</v>
      </c>
      <c r="S121" s="4" t="s">
        <v>34</v>
      </c>
      <c r="T121" s="4"/>
    </row>
    <row r="122" spans="1:20" x14ac:dyDescent="0.25">
      <c r="A122" s="16"/>
      <c r="B122" s="7">
        <v>100</v>
      </c>
      <c r="C122" s="7" t="s">
        <v>12</v>
      </c>
      <c r="D122" s="8" t="s">
        <v>143</v>
      </c>
      <c r="E122" s="8">
        <v>4</v>
      </c>
      <c r="F122" s="7" t="s">
        <v>385</v>
      </c>
      <c r="G122" s="10" t="s">
        <v>144</v>
      </c>
      <c r="H122" s="13" t="s">
        <v>445</v>
      </c>
      <c r="I122" s="9">
        <v>1625000</v>
      </c>
      <c r="J122" s="13" t="s">
        <v>446</v>
      </c>
      <c r="K122" s="8" t="s">
        <v>16</v>
      </c>
      <c r="L122" s="8" t="s">
        <v>22</v>
      </c>
      <c r="M122" s="8" t="s">
        <v>18</v>
      </c>
      <c r="N122" s="8" t="s">
        <v>17</v>
      </c>
      <c r="O122" s="8" t="s">
        <v>25</v>
      </c>
      <c r="P122" s="8" t="s">
        <v>292</v>
      </c>
      <c r="Q122" s="8"/>
      <c r="R122" s="12">
        <v>45078</v>
      </c>
      <c r="S122" s="8" t="s">
        <v>34</v>
      </c>
      <c r="T122" s="8"/>
    </row>
    <row r="123" spans="1:20" x14ac:dyDescent="0.25">
      <c r="A123" s="16"/>
      <c r="B123" s="3">
        <v>101</v>
      </c>
      <c r="C123" s="3" t="s">
        <v>12</v>
      </c>
      <c r="D123" s="4" t="s">
        <v>143</v>
      </c>
      <c r="E123" s="4">
        <v>4</v>
      </c>
      <c r="F123" s="3" t="s">
        <v>500</v>
      </c>
      <c r="G123" s="6" t="s">
        <v>144</v>
      </c>
      <c r="H123" s="14" t="s">
        <v>447</v>
      </c>
      <c r="I123" s="5">
        <v>1167075</v>
      </c>
      <c r="J123" s="14" t="s">
        <v>448</v>
      </c>
      <c r="K123" s="4" t="s">
        <v>16</v>
      </c>
      <c r="L123" s="4" t="s">
        <v>22</v>
      </c>
      <c r="M123" s="4" t="s">
        <v>17</v>
      </c>
      <c r="N123" s="4" t="s">
        <v>18</v>
      </c>
      <c r="O123" s="4" t="s">
        <v>25</v>
      </c>
      <c r="P123" s="4" t="s">
        <v>292</v>
      </c>
      <c r="Q123" s="4"/>
      <c r="R123" s="11">
        <v>45280</v>
      </c>
      <c r="S123" s="4" t="s">
        <v>34</v>
      </c>
      <c r="T123" s="4"/>
    </row>
    <row r="124" spans="1:20" x14ac:dyDescent="0.25">
      <c r="A124" s="16"/>
      <c r="B124" s="7">
        <v>102</v>
      </c>
      <c r="C124" s="7" t="s">
        <v>12</v>
      </c>
      <c r="D124" s="8" t="s">
        <v>143</v>
      </c>
      <c r="E124" s="8">
        <v>4</v>
      </c>
      <c r="F124" s="7" t="s">
        <v>469</v>
      </c>
      <c r="G124" s="10" t="s">
        <v>144</v>
      </c>
      <c r="H124" s="13" t="s">
        <v>210</v>
      </c>
      <c r="I124" s="59">
        <f>1941410.6-874449.21</f>
        <v>1066961.3900000001</v>
      </c>
      <c r="J124" s="13" t="s">
        <v>449</v>
      </c>
      <c r="K124" s="8" t="s">
        <v>16</v>
      </c>
      <c r="L124" s="8" t="s">
        <v>22</v>
      </c>
      <c r="M124" s="8" t="s">
        <v>18</v>
      </c>
      <c r="N124" s="8" t="s">
        <v>17</v>
      </c>
      <c r="O124" s="8" t="s">
        <v>25</v>
      </c>
      <c r="P124" s="8" t="s">
        <v>211</v>
      </c>
      <c r="Q124" s="8"/>
      <c r="R124" s="12">
        <v>45078</v>
      </c>
      <c r="S124" s="8" t="s">
        <v>34</v>
      </c>
      <c r="T124" s="8"/>
    </row>
    <row r="125" spans="1:20" x14ac:dyDescent="0.25">
      <c r="A125" s="16"/>
      <c r="B125" s="3">
        <v>103</v>
      </c>
      <c r="C125" s="3" t="s">
        <v>12</v>
      </c>
      <c r="D125" s="4" t="s">
        <v>143</v>
      </c>
      <c r="E125" s="4">
        <v>3</v>
      </c>
      <c r="F125" s="3" t="s">
        <v>431</v>
      </c>
      <c r="G125" s="6" t="s">
        <v>144</v>
      </c>
      <c r="H125" s="14" t="s">
        <v>212</v>
      </c>
      <c r="I125" s="5">
        <f>2000000-2000000</f>
        <v>0</v>
      </c>
      <c r="J125" s="14" t="s">
        <v>450</v>
      </c>
      <c r="K125" s="4" t="s">
        <v>16</v>
      </c>
      <c r="L125" s="4" t="s">
        <v>22</v>
      </c>
      <c r="M125" s="4" t="s">
        <v>17</v>
      </c>
      <c r="N125" s="4" t="s">
        <v>18</v>
      </c>
      <c r="O125" s="4" t="s">
        <v>73</v>
      </c>
      <c r="P125" s="4" t="s">
        <v>213</v>
      </c>
      <c r="Q125" s="4" t="s">
        <v>638</v>
      </c>
      <c r="R125" s="11" t="s">
        <v>16</v>
      </c>
      <c r="S125" s="4" t="s">
        <v>34</v>
      </c>
      <c r="T125" s="4"/>
    </row>
    <row r="126" spans="1:20" x14ac:dyDescent="0.25">
      <c r="A126" s="16"/>
      <c r="B126" s="7">
        <v>104</v>
      </c>
      <c r="C126" s="7" t="s">
        <v>12</v>
      </c>
      <c r="D126" s="8" t="s">
        <v>143</v>
      </c>
      <c r="E126" s="8">
        <v>3</v>
      </c>
      <c r="F126" s="7" t="s">
        <v>431</v>
      </c>
      <c r="G126" s="10" t="s">
        <v>144</v>
      </c>
      <c r="H126" s="13" t="s">
        <v>235</v>
      </c>
      <c r="I126" s="9">
        <v>120000</v>
      </c>
      <c r="J126" s="13" t="s">
        <v>236</v>
      </c>
      <c r="K126" s="8" t="s">
        <v>16</v>
      </c>
      <c r="L126" s="8" t="s">
        <v>63</v>
      </c>
      <c r="M126" s="8" t="s">
        <v>17</v>
      </c>
      <c r="N126" s="8" t="s">
        <v>18</v>
      </c>
      <c r="O126" s="8" t="s">
        <v>16</v>
      </c>
      <c r="P126" s="8" t="s">
        <v>16</v>
      </c>
      <c r="Q126" s="8" t="s">
        <v>16</v>
      </c>
      <c r="R126" s="12" t="s">
        <v>16</v>
      </c>
      <c r="S126" s="8" t="s">
        <v>16</v>
      </c>
      <c r="T126" s="8"/>
    </row>
    <row r="127" spans="1:20" x14ac:dyDescent="0.25">
      <c r="A127" s="16"/>
      <c r="B127" s="3">
        <v>105</v>
      </c>
      <c r="C127" s="3" t="s">
        <v>12</v>
      </c>
      <c r="D127" s="4" t="s">
        <v>143</v>
      </c>
      <c r="E127" s="4">
        <v>3</v>
      </c>
      <c r="F127" s="3" t="s">
        <v>226</v>
      </c>
      <c r="G127" s="6" t="s">
        <v>144</v>
      </c>
      <c r="H127" s="14" t="s">
        <v>256</v>
      </c>
      <c r="I127" s="5">
        <v>600</v>
      </c>
      <c r="J127" s="14" t="s">
        <v>257</v>
      </c>
      <c r="K127" s="4" t="s">
        <v>16</v>
      </c>
      <c r="L127" s="4" t="s">
        <v>22</v>
      </c>
      <c r="M127" s="4" t="s">
        <v>17</v>
      </c>
      <c r="N127" s="4" t="s">
        <v>18</v>
      </c>
      <c r="O127" s="4" t="s">
        <v>16</v>
      </c>
      <c r="P127" s="4" t="s">
        <v>16</v>
      </c>
      <c r="Q127" s="4" t="s">
        <v>16</v>
      </c>
      <c r="R127" s="11" t="s">
        <v>16</v>
      </c>
      <c r="S127" s="4" t="s">
        <v>16</v>
      </c>
      <c r="T127" s="4"/>
    </row>
    <row r="128" spans="1:20" x14ac:dyDescent="0.25">
      <c r="A128" s="16"/>
      <c r="B128" s="7">
        <v>106</v>
      </c>
      <c r="C128" s="7" t="s">
        <v>12</v>
      </c>
      <c r="D128" s="8" t="s">
        <v>231</v>
      </c>
      <c r="E128" s="8" t="s">
        <v>451</v>
      </c>
      <c r="F128" s="7" t="s">
        <v>243</v>
      </c>
      <c r="G128" s="10" t="s">
        <v>144</v>
      </c>
      <c r="H128" s="13" t="s">
        <v>247</v>
      </c>
      <c r="I128" s="9">
        <v>159986.44</v>
      </c>
      <c r="J128" s="13" t="s">
        <v>248</v>
      </c>
      <c r="K128" s="8" t="s">
        <v>16</v>
      </c>
      <c r="L128" s="8" t="s">
        <v>22</v>
      </c>
      <c r="M128" s="8" t="s">
        <v>17</v>
      </c>
      <c r="N128" s="8" t="s">
        <v>18</v>
      </c>
      <c r="O128" s="8" t="s">
        <v>16</v>
      </c>
      <c r="P128" s="8" t="s">
        <v>249</v>
      </c>
      <c r="Q128" s="8" t="s">
        <v>16</v>
      </c>
      <c r="R128" s="12" t="s">
        <v>16</v>
      </c>
      <c r="S128" s="8" t="s">
        <v>16</v>
      </c>
      <c r="T128" s="8"/>
    </row>
    <row r="129" spans="1:20" x14ac:dyDescent="0.25">
      <c r="A129" s="16"/>
      <c r="B129" s="3">
        <v>107</v>
      </c>
      <c r="C129" s="3" t="s">
        <v>12</v>
      </c>
      <c r="D129" s="4" t="s">
        <v>231</v>
      </c>
      <c r="E129" s="4">
        <v>3</v>
      </c>
      <c r="F129" s="3" t="s">
        <v>452</v>
      </c>
      <c r="G129" s="6" t="s">
        <v>144</v>
      </c>
      <c r="H129" s="14" t="s">
        <v>255</v>
      </c>
      <c r="I129" s="5">
        <v>250000</v>
      </c>
      <c r="J129" s="14" t="s">
        <v>453</v>
      </c>
      <c r="K129" s="4" t="s">
        <v>16</v>
      </c>
      <c r="L129" s="4" t="s">
        <v>22</v>
      </c>
      <c r="M129" s="4" t="s">
        <v>17</v>
      </c>
      <c r="N129" s="4" t="s">
        <v>18</v>
      </c>
      <c r="O129" s="4" t="s">
        <v>16</v>
      </c>
      <c r="P129" s="4" t="s">
        <v>234</v>
      </c>
      <c r="Q129" s="4" t="s">
        <v>16</v>
      </c>
      <c r="R129" s="11">
        <v>44926</v>
      </c>
      <c r="S129" s="4" t="s">
        <v>16</v>
      </c>
      <c r="T129" s="4"/>
    </row>
    <row r="130" spans="1:20" x14ac:dyDescent="0.25">
      <c r="A130" s="16"/>
      <c r="B130" s="7">
        <v>108</v>
      </c>
      <c r="C130" s="7" t="s">
        <v>12</v>
      </c>
      <c r="D130" s="8" t="s">
        <v>175</v>
      </c>
      <c r="E130" s="8">
        <v>3</v>
      </c>
      <c r="F130" s="7" t="s">
        <v>394</v>
      </c>
      <c r="G130" s="10" t="s">
        <v>144</v>
      </c>
      <c r="H130" s="13" t="s">
        <v>454</v>
      </c>
      <c r="I130" s="9">
        <v>1763245.9573333336</v>
      </c>
      <c r="J130" s="13" t="s">
        <v>157</v>
      </c>
      <c r="K130" s="8" t="s">
        <v>16</v>
      </c>
      <c r="L130" s="8" t="s">
        <v>22</v>
      </c>
      <c r="M130" s="8" t="s">
        <v>17</v>
      </c>
      <c r="N130" s="8" t="s">
        <v>18</v>
      </c>
      <c r="O130" s="8" t="s">
        <v>24</v>
      </c>
      <c r="P130" s="8" t="s">
        <v>181</v>
      </c>
      <c r="Q130" s="60" t="s">
        <v>734</v>
      </c>
      <c r="R130" s="12">
        <v>45066</v>
      </c>
      <c r="S130" s="8" t="s">
        <v>27</v>
      </c>
      <c r="T130" s="8"/>
    </row>
    <row r="131" spans="1:20" x14ac:dyDescent="0.25">
      <c r="A131" s="16"/>
      <c r="B131" s="3">
        <v>109</v>
      </c>
      <c r="C131" s="3" t="s">
        <v>12</v>
      </c>
      <c r="D131" s="4" t="s">
        <v>175</v>
      </c>
      <c r="E131" s="4">
        <v>3</v>
      </c>
      <c r="F131" s="3" t="s">
        <v>452</v>
      </c>
      <c r="G131" s="6" t="s">
        <v>144</v>
      </c>
      <c r="H131" s="14" t="s">
        <v>455</v>
      </c>
      <c r="I131" s="5">
        <v>892944.00000000012</v>
      </c>
      <c r="J131" s="14" t="s">
        <v>189</v>
      </c>
      <c r="K131" s="4" t="s">
        <v>16</v>
      </c>
      <c r="L131" s="4" t="s">
        <v>22</v>
      </c>
      <c r="M131" s="4" t="s">
        <v>17</v>
      </c>
      <c r="N131" s="4" t="s">
        <v>18</v>
      </c>
      <c r="O131" s="4" t="s">
        <v>24</v>
      </c>
      <c r="P131" s="4" t="s">
        <v>190</v>
      </c>
      <c r="Q131" s="4" t="s">
        <v>639</v>
      </c>
      <c r="R131" s="11" t="s">
        <v>16</v>
      </c>
      <c r="S131" s="4" t="s">
        <v>27</v>
      </c>
      <c r="T131" s="4"/>
    </row>
    <row r="132" spans="1:20" x14ac:dyDescent="0.25">
      <c r="A132" s="16"/>
      <c r="B132" s="7">
        <v>110</v>
      </c>
      <c r="C132" s="7" t="s">
        <v>12</v>
      </c>
      <c r="D132" s="8" t="s">
        <v>175</v>
      </c>
      <c r="E132" s="8">
        <v>3</v>
      </c>
      <c r="F132" s="7" t="s">
        <v>394</v>
      </c>
      <c r="G132" s="10" t="s">
        <v>144</v>
      </c>
      <c r="H132" s="13" t="s">
        <v>456</v>
      </c>
      <c r="I132" s="9">
        <v>518400.00000000006</v>
      </c>
      <c r="J132" s="13" t="s">
        <v>199</v>
      </c>
      <c r="K132" s="8" t="s">
        <v>16</v>
      </c>
      <c r="L132" s="8" t="s">
        <v>22</v>
      </c>
      <c r="M132" s="8" t="s">
        <v>17</v>
      </c>
      <c r="N132" s="8" t="s">
        <v>18</v>
      </c>
      <c r="O132" s="8" t="s">
        <v>24</v>
      </c>
      <c r="P132" s="8" t="s">
        <v>200</v>
      </c>
      <c r="Q132" s="8" t="s">
        <v>548</v>
      </c>
      <c r="R132" s="12">
        <v>45325</v>
      </c>
      <c r="S132" s="8" t="s">
        <v>27</v>
      </c>
      <c r="T132" s="8"/>
    </row>
    <row r="133" spans="1:20" x14ac:dyDescent="0.25">
      <c r="A133" s="16"/>
      <c r="B133" s="3">
        <v>111</v>
      </c>
      <c r="C133" s="3" t="s">
        <v>12</v>
      </c>
      <c r="D133" s="4" t="s">
        <v>175</v>
      </c>
      <c r="E133" s="4">
        <v>3</v>
      </c>
      <c r="F133" s="3" t="s">
        <v>416</v>
      </c>
      <c r="G133" s="6" t="s">
        <v>144</v>
      </c>
      <c r="H133" s="14" t="s">
        <v>457</v>
      </c>
      <c r="I133" s="5">
        <v>311771.0736</v>
      </c>
      <c r="J133" s="14" t="s">
        <v>157</v>
      </c>
      <c r="K133" s="4" t="s">
        <v>16</v>
      </c>
      <c r="L133" s="4" t="s">
        <v>22</v>
      </c>
      <c r="M133" s="4" t="s">
        <v>17</v>
      </c>
      <c r="N133" s="4" t="s">
        <v>18</v>
      </c>
      <c r="O133" s="4" t="s">
        <v>73</v>
      </c>
      <c r="P133" s="4" t="s">
        <v>165</v>
      </c>
      <c r="Q133" s="4" t="s">
        <v>549</v>
      </c>
      <c r="R133" s="11">
        <v>44403</v>
      </c>
      <c r="S133" s="4" t="s">
        <v>27</v>
      </c>
      <c r="T133" s="4"/>
    </row>
    <row r="134" spans="1:20" x14ac:dyDescent="0.25">
      <c r="A134" s="16"/>
      <c r="B134" s="7">
        <v>112</v>
      </c>
      <c r="C134" s="7" t="s">
        <v>12</v>
      </c>
      <c r="D134" s="8" t="s">
        <v>175</v>
      </c>
      <c r="E134" s="8">
        <v>3</v>
      </c>
      <c r="F134" s="7" t="s">
        <v>400</v>
      </c>
      <c r="G134" s="10" t="s">
        <v>144</v>
      </c>
      <c r="H134" s="13" t="s">
        <v>458</v>
      </c>
      <c r="I134" s="9">
        <v>207000.00000000003</v>
      </c>
      <c r="J134" s="13" t="s">
        <v>196</v>
      </c>
      <c r="K134" s="8" t="s">
        <v>16</v>
      </c>
      <c r="L134" s="8" t="s">
        <v>22</v>
      </c>
      <c r="M134" s="8" t="s">
        <v>17</v>
      </c>
      <c r="N134" s="8" t="s">
        <v>18</v>
      </c>
      <c r="O134" s="8" t="s">
        <v>24</v>
      </c>
      <c r="P134" s="8" t="s">
        <v>197</v>
      </c>
      <c r="Q134" s="8"/>
      <c r="R134" s="12" t="s">
        <v>16</v>
      </c>
      <c r="S134" s="8" t="s">
        <v>27</v>
      </c>
      <c r="T134" s="8"/>
    </row>
    <row r="135" spans="1:20" x14ac:dyDescent="0.25">
      <c r="A135" s="16"/>
      <c r="B135" s="3">
        <v>113</v>
      </c>
      <c r="C135" s="3" t="s">
        <v>12</v>
      </c>
      <c r="D135" s="4" t="s">
        <v>175</v>
      </c>
      <c r="E135" s="4">
        <v>3</v>
      </c>
      <c r="F135" s="3" t="s">
        <v>408</v>
      </c>
      <c r="G135" s="6" t="s">
        <v>144</v>
      </c>
      <c r="H135" s="14" t="s">
        <v>459</v>
      </c>
      <c r="I135" s="5">
        <v>206211.00839040001</v>
      </c>
      <c r="J135" s="14" t="s">
        <v>187</v>
      </c>
      <c r="K135" s="4" t="s">
        <v>16</v>
      </c>
      <c r="L135" s="4" t="s">
        <v>22</v>
      </c>
      <c r="M135" s="4" t="s">
        <v>17</v>
      </c>
      <c r="N135" s="4" t="s">
        <v>18</v>
      </c>
      <c r="O135" s="4" t="s">
        <v>24</v>
      </c>
      <c r="P135" s="4" t="s">
        <v>188</v>
      </c>
      <c r="Q135" s="4" t="s">
        <v>550</v>
      </c>
      <c r="R135" s="11">
        <v>44497</v>
      </c>
      <c r="S135" s="4" t="s">
        <v>27</v>
      </c>
      <c r="T135" s="4"/>
    </row>
    <row r="136" spans="1:20" x14ac:dyDescent="0.25">
      <c r="A136" s="16"/>
      <c r="B136" s="7">
        <v>114</v>
      </c>
      <c r="C136" s="7" t="s">
        <v>12</v>
      </c>
      <c r="D136" s="8" t="s">
        <v>175</v>
      </c>
      <c r="E136" s="8" t="s">
        <v>451</v>
      </c>
      <c r="F136" s="7" t="s">
        <v>394</v>
      </c>
      <c r="G136" s="10" t="s">
        <v>144</v>
      </c>
      <c r="H136" s="13" t="s">
        <v>647</v>
      </c>
      <c r="I136" s="9">
        <v>30000</v>
      </c>
      <c r="J136" s="13" t="s">
        <v>187</v>
      </c>
      <c r="K136" s="8" t="s">
        <v>16</v>
      </c>
      <c r="L136" s="8" t="s">
        <v>22</v>
      </c>
      <c r="M136" s="8" t="s">
        <v>17</v>
      </c>
      <c r="N136" s="8" t="s">
        <v>18</v>
      </c>
      <c r="O136" s="8" t="s">
        <v>25</v>
      </c>
      <c r="P136" s="8" t="s">
        <v>648</v>
      </c>
      <c r="Q136" s="8"/>
      <c r="R136" s="12">
        <v>44936</v>
      </c>
      <c r="S136" s="8" t="s">
        <v>27</v>
      </c>
      <c r="T136" s="8"/>
    </row>
    <row r="137" spans="1:20" x14ac:dyDescent="0.25">
      <c r="A137" s="16"/>
      <c r="B137" s="3">
        <v>115</v>
      </c>
      <c r="C137" s="3" t="s">
        <v>12</v>
      </c>
      <c r="D137" s="4" t="s">
        <v>175</v>
      </c>
      <c r="E137" s="4">
        <v>4</v>
      </c>
      <c r="F137" s="3" t="s">
        <v>649</v>
      </c>
      <c r="G137" s="6" t="s">
        <v>144</v>
      </c>
      <c r="H137" s="14" t="s">
        <v>460</v>
      </c>
      <c r="I137" s="5">
        <v>200000</v>
      </c>
      <c r="J137" s="14" t="s">
        <v>461</v>
      </c>
      <c r="K137" s="4" t="s">
        <v>16</v>
      </c>
      <c r="L137" s="4" t="s">
        <v>22</v>
      </c>
      <c r="M137" s="4" t="s">
        <v>17</v>
      </c>
      <c r="N137" s="4" t="s">
        <v>18</v>
      </c>
      <c r="O137" s="4" t="s">
        <v>25</v>
      </c>
      <c r="P137" s="4" t="s">
        <v>648</v>
      </c>
      <c r="Q137" s="4"/>
      <c r="R137" s="11">
        <v>44936</v>
      </c>
      <c r="S137" s="4" t="s">
        <v>27</v>
      </c>
      <c r="T137" s="4"/>
    </row>
    <row r="138" spans="1:20" x14ac:dyDescent="0.25">
      <c r="A138" s="16"/>
      <c r="B138" s="7">
        <v>116</v>
      </c>
      <c r="C138" s="7" t="s">
        <v>12</v>
      </c>
      <c r="D138" s="8" t="s">
        <v>175</v>
      </c>
      <c r="E138" s="8">
        <v>3</v>
      </c>
      <c r="F138" s="7" t="s">
        <v>400</v>
      </c>
      <c r="G138" s="10" t="s">
        <v>144</v>
      </c>
      <c r="H138" s="13" t="s">
        <v>462</v>
      </c>
      <c r="I138" s="9">
        <v>167400</v>
      </c>
      <c r="J138" s="13" t="s">
        <v>187</v>
      </c>
      <c r="K138" s="8" t="s">
        <v>16</v>
      </c>
      <c r="L138" s="8" t="s">
        <v>22</v>
      </c>
      <c r="M138" s="8" t="s">
        <v>17</v>
      </c>
      <c r="N138" s="8" t="s">
        <v>18</v>
      </c>
      <c r="O138" s="8" t="s">
        <v>25</v>
      </c>
      <c r="P138" s="8" t="s">
        <v>198</v>
      </c>
      <c r="Q138" s="8"/>
      <c r="R138" s="12">
        <v>45016</v>
      </c>
      <c r="S138" s="8" t="s">
        <v>27</v>
      </c>
      <c r="T138" s="8"/>
    </row>
    <row r="139" spans="1:20" x14ac:dyDescent="0.25">
      <c r="A139" s="16"/>
      <c r="B139" s="3">
        <v>117</v>
      </c>
      <c r="C139" s="3" t="s">
        <v>12</v>
      </c>
      <c r="D139" s="4" t="s">
        <v>175</v>
      </c>
      <c r="E139" s="4">
        <v>3</v>
      </c>
      <c r="F139" s="3" t="s">
        <v>463</v>
      </c>
      <c r="G139" s="6" t="s">
        <v>144</v>
      </c>
      <c r="H139" s="14" t="s">
        <v>464</v>
      </c>
      <c r="I139" s="5">
        <v>13575.6</v>
      </c>
      <c r="J139" s="14" t="s">
        <v>176</v>
      </c>
      <c r="K139" s="4" t="s">
        <v>16</v>
      </c>
      <c r="L139" s="4" t="s">
        <v>22</v>
      </c>
      <c r="M139" s="4" t="s">
        <v>17</v>
      </c>
      <c r="N139" s="4" t="s">
        <v>18</v>
      </c>
      <c r="O139" s="4" t="s">
        <v>73</v>
      </c>
      <c r="P139" s="4" t="s">
        <v>177</v>
      </c>
      <c r="Q139" s="4" t="s">
        <v>551</v>
      </c>
      <c r="R139" s="11">
        <v>44547</v>
      </c>
      <c r="S139" s="4" t="s">
        <v>46</v>
      </c>
      <c r="T139" s="4"/>
    </row>
    <row r="140" spans="1:20" x14ac:dyDescent="0.25">
      <c r="A140" s="16"/>
      <c r="B140" s="7">
        <v>118</v>
      </c>
      <c r="C140" s="7" t="s">
        <v>12</v>
      </c>
      <c r="D140" s="8" t="s">
        <v>175</v>
      </c>
      <c r="E140" s="8">
        <v>3</v>
      </c>
      <c r="F140" s="7" t="s">
        <v>416</v>
      </c>
      <c r="G140" s="10" t="s">
        <v>144</v>
      </c>
      <c r="H140" s="13" t="s">
        <v>465</v>
      </c>
      <c r="I140" s="9">
        <v>581.90833333333342</v>
      </c>
      <c r="J140" s="13" t="s">
        <v>157</v>
      </c>
      <c r="K140" s="8" t="s">
        <v>16</v>
      </c>
      <c r="L140" s="8" t="s">
        <v>22</v>
      </c>
      <c r="M140" s="8" t="s">
        <v>17</v>
      </c>
      <c r="N140" s="8" t="s">
        <v>18</v>
      </c>
      <c r="O140" s="8" t="s">
        <v>73</v>
      </c>
      <c r="P140" s="8" t="s">
        <v>158</v>
      </c>
      <c r="Q140" s="8" t="s">
        <v>552</v>
      </c>
      <c r="R140" s="12">
        <v>44571</v>
      </c>
      <c r="S140" s="8" t="s">
        <v>34</v>
      </c>
      <c r="T140" s="8"/>
    </row>
    <row r="141" spans="1:20" x14ac:dyDescent="0.25">
      <c r="A141" s="16"/>
      <c r="B141" s="3">
        <v>119</v>
      </c>
      <c r="C141" s="3" t="s">
        <v>12</v>
      </c>
      <c r="D141" s="4" t="s">
        <v>175</v>
      </c>
      <c r="E141" s="4">
        <v>4</v>
      </c>
      <c r="F141" s="3" t="s">
        <v>385</v>
      </c>
      <c r="G141" s="6" t="s">
        <v>144</v>
      </c>
      <c r="H141" s="14" t="s">
        <v>466</v>
      </c>
      <c r="I141" s="59">
        <v>346481.32</v>
      </c>
      <c r="J141" s="14" t="s">
        <v>467</v>
      </c>
      <c r="K141" s="4" t="s">
        <v>16</v>
      </c>
      <c r="L141" s="4" t="s">
        <v>22</v>
      </c>
      <c r="M141" s="4" t="s">
        <v>18</v>
      </c>
      <c r="N141" s="4" t="s">
        <v>17</v>
      </c>
      <c r="O141" s="4" t="s">
        <v>25</v>
      </c>
      <c r="P141" s="4" t="s">
        <v>292</v>
      </c>
      <c r="Q141" s="4"/>
      <c r="R141" s="11">
        <v>45078</v>
      </c>
      <c r="S141" s="4" t="s">
        <v>34</v>
      </c>
      <c r="T141" s="4"/>
    </row>
    <row r="142" spans="1:20" x14ac:dyDescent="0.25">
      <c r="A142" s="16"/>
      <c r="B142" s="7">
        <v>120</v>
      </c>
      <c r="C142" s="7" t="s">
        <v>12</v>
      </c>
      <c r="D142" s="8" t="s">
        <v>175</v>
      </c>
      <c r="E142" s="8">
        <v>3</v>
      </c>
      <c r="F142" s="7" t="s">
        <v>468</v>
      </c>
      <c r="G142" s="10" t="s">
        <v>144</v>
      </c>
      <c r="H142" s="13" t="s">
        <v>466</v>
      </c>
      <c r="I142" s="9">
        <v>620000</v>
      </c>
      <c r="J142" s="13" t="s">
        <v>467</v>
      </c>
      <c r="K142" s="8" t="s">
        <v>16</v>
      </c>
      <c r="L142" s="8" t="s">
        <v>22</v>
      </c>
      <c r="M142" s="8" t="s">
        <v>18</v>
      </c>
      <c r="N142" s="8" t="s">
        <v>17</v>
      </c>
      <c r="O142" s="8" t="s">
        <v>25</v>
      </c>
      <c r="P142" s="8" t="s">
        <v>292</v>
      </c>
      <c r="Q142" s="8"/>
      <c r="R142" s="12">
        <v>45078</v>
      </c>
      <c r="S142" s="8" t="s">
        <v>34</v>
      </c>
      <c r="T142" s="8"/>
    </row>
    <row r="143" spans="1:20" x14ac:dyDescent="0.25">
      <c r="A143" s="16"/>
      <c r="B143" s="3">
        <v>121</v>
      </c>
      <c r="C143" s="3" t="s">
        <v>12</v>
      </c>
      <c r="D143" s="4" t="s">
        <v>175</v>
      </c>
      <c r="E143" s="4">
        <v>4</v>
      </c>
      <c r="F143" s="3" t="s">
        <v>469</v>
      </c>
      <c r="G143" s="6" t="s">
        <v>144</v>
      </c>
      <c r="H143" s="14" t="s">
        <v>470</v>
      </c>
      <c r="I143" s="5">
        <v>700000</v>
      </c>
      <c r="J143" s="14" t="s">
        <v>187</v>
      </c>
      <c r="K143" s="4" t="s">
        <v>16</v>
      </c>
      <c r="L143" s="4" t="s">
        <v>22</v>
      </c>
      <c r="M143" s="4" t="s">
        <v>17</v>
      </c>
      <c r="N143" s="4" t="s">
        <v>18</v>
      </c>
      <c r="O143" s="4" t="s">
        <v>25</v>
      </c>
      <c r="P143" s="4" t="s">
        <v>198</v>
      </c>
      <c r="Q143" s="4"/>
      <c r="R143" s="11">
        <v>45016</v>
      </c>
      <c r="S143" s="4" t="s">
        <v>27</v>
      </c>
      <c r="T143" s="4"/>
    </row>
    <row r="144" spans="1:20" x14ac:dyDescent="0.25">
      <c r="A144" s="16"/>
      <c r="B144" s="7">
        <v>122</v>
      </c>
      <c r="C144" s="7" t="s">
        <v>12</v>
      </c>
      <c r="D144" s="8" t="s">
        <v>201</v>
      </c>
      <c r="E144" s="8">
        <v>3</v>
      </c>
      <c r="F144" s="7" t="s">
        <v>50</v>
      </c>
      <c r="G144" s="10" t="s">
        <v>202</v>
      </c>
      <c r="H144" s="13" t="s">
        <v>474</v>
      </c>
      <c r="I144" s="9">
        <v>90151.2</v>
      </c>
      <c r="J144" s="13" t="s">
        <v>204</v>
      </c>
      <c r="K144" s="8" t="s">
        <v>16</v>
      </c>
      <c r="L144" s="8" t="s">
        <v>167</v>
      </c>
      <c r="M144" s="8" t="s">
        <v>18</v>
      </c>
      <c r="N144" s="8" t="s">
        <v>17</v>
      </c>
      <c r="O144" s="8" t="s">
        <v>670</v>
      </c>
      <c r="P144" s="8" t="s">
        <v>205</v>
      </c>
      <c r="Q144" s="8"/>
      <c r="R144" s="12">
        <v>44956</v>
      </c>
      <c r="S144" s="8" t="s">
        <v>34</v>
      </c>
      <c r="T144" s="8"/>
    </row>
    <row r="145" spans="1:20" x14ac:dyDescent="0.25">
      <c r="A145" s="16"/>
      <c r="B145" s="3">
        <v>123</v>
      </c>
      <c r="C145" s="3" t="s">
        <v>12</v>
      </c>
      <c r="D145" s="4" t="s">
        <v>201</v>
      </c>
      <c r="E145" s="4">
        <v>3</v>
      </c>
      <c r="F145" s="3" t="s">
        <v>54</v>
      </c>
      <c r="G145" s="6" t="s">
        <v>202</v>
      </c>
      <c r="H145" s="14" t="s">
        <v>475</v>
      </c>
      <c r="I145" s="5">
        <v>1132854</v>
      </c>
      <c r="J145" s="14" t="s">
        <v>473</v>
      </c>
      <c r="K145" s="4" t="s">
        <v>16</v>
      </c>
      <c r="L145" s="4" t="s">
        <v>556</v>
      </c>
      <c r="M145" s="4" t="s">
        <v>17</v>
      </c>
      <c r="N145" s="4" t="s">
        <v>17</v>
      </c>
      <c r="O145" s="4" t="s">
        <v>670</v>
      </c>
      <c r="P145" s="4" t="s">
        <v>573</v>
      </c>
      <c r="Q145" s="4"/>
      <c r="R145" s="11">
        <v>44956</v>
      </c>
      <c r="S145" s="4" t="s">
        <v>27</v>
      </c>
      <c r="T145" s="4"/>
    </row>
    <row r="146" spans="1:20" x14ac:dyDescent="0.25">
      <c r="A146" s="16"/>
      <c r="B146" s="7">
        <v>124</v>
      </c>
      <c r="C146" s="7" t="s">
        <v>12</v>
      </c>
      <c r="D146" s="8" t="s">
        <v>201</v>
      </c>
      <c r="E146" s="8">
        <v>3</v>
      </c>
      <c r="F146" s="7" t="s">
        <v>35</v>
      </c>
      <c r="G146" s="10" t="s">
        <v>202</v>
      </c>
      <c r="H146" s="13" t="s">
        <v>476</v>
      </c>
      <c r="I146" s="9">
        <v>625</v>
      </c>
      <c r="J146" s="13" t="s">
        <v>203</v>
      </c>
      <c r="K146" s="8" t="s">
        <v>16</v>
      </c>
      <c r="L146" s="8" t="s">
        <v>167</v>
      </c>
      <c r="M146" s="8" t="s">
        <v>17</v>
      </c>
      <c r="N146" s="8" t="s">
        <v>18</v>
      </c>
      <c r="O146" s="8" t="s">
        <v>670</v>
      </c>
      <c r="P146" s="8" t="s">
        <v>574</v>
      </c>
      <c r="Q146" s="8"/>
      <c r="R146" s="12">
        <v>44956</v>
      </c>
      <c r="S146" s="8" t="s">
        <v>46</v>
      </c>
      <c r="T146" s="60" t="s">
        <v>691</v>
      </c>
    </row>
    <row r="147" spans="1:20" x14ac:dyDescent="0.25">
      <c r="A147" s="16"/>
      <c r="B147" s="3">
        <v>125</v>
      </c>
      <c r="C147" s="3" t="s">
        <v>12</v>
      </c>
      <c r="D147" s="4" t="s">
        <v>201</v>
      </c>
      <c r="E147" s="4">
        <v>3</v>
      </c>
      <c r="F147" s="3" t="s">
        <v>32</v>
      </c>
      <c r="G147" s="6" t="s">
        <v>202</v>
      </c>
      <c r="H147" s="14" t="s">
        <v>477</v>
      </c>
      <c r="I147" s="5">
        <v>75840</v>
      </c>
      <c r="J147" s="14" t="s">
        <v>478</v>
      </c>
      <c r="K147" s="4" t="s">
        <v>16</v>
      </c>
      <c r="L147" s="4" t="s">
        <v>556</v>
      </c>
      <c r="M147" s="4" t="s">
        <v>17</v>
      </c>
      <c r="N147" s="4" t="s">
        <v>18</v>
      </c>
      <c r="O147" s="4" t="s">
        <v>670</v>
      </c>
      <c r="P147" s="4" t="s">
        <v>479</v>
      </c>
      <c r="Q147" s="4"/>
      <c r="R147" s="11">
        <v>45035</v>
      </c>
      <c r="S147" s="4" t="s">
        <v>34</v>
      </c>
      <c r="T147" s="4"/>
    </row>
    <row r="148" spans="1:20" x14ac:dyDescent="0.25">
      <c r="A148" s="16"/>
      <c r="B148" s="7">
        <v>126</v>
      </c>
      <c r="C148" s="7" t="s">
        <v>12</v>
      </c>
      <c r="D148" s="8" t="s">
        <v>201</v>
      </c>
      <c r="E148" s="8">
        <v>3</v>
      </c>
      <c r="F148" s="7" t="s">
        <v>32</v>
      </c>
      <c r="G148" s="10" t="s">
        <v>202</v>
      </c>
      <c r="H148" s="13" t="s">
        <v>480</v>
      </c>
      <c r="I148" s="9">
        <v>98127.56</v>
      </c>
      <c r="J148" s="13" t="s">
        <v>478</v>
      </c>
      <c r="K148" s="8" t="s">
        <v>16</v>
      </c>
      <c r="L148" s="8" t="s">
        <v>556</v>
      </c>
      <c r="M148" s="8" t="s">
        <v>17</v>
      </c>
      <c r="N148" s="8" t="s">
        <v>18</v>
      </c>
      <c r="O148" s="8" t="s">
        <v>670</v>
      </c>
      <c r="P148" s="8" t="s">
        <v>479</v>
      </c>
      <c r="Q148" s="8"/>
      <c r="R148" s="12">
        <v>45035</v>
      </c>
      <c r="S148" s="8" t="s">
        <v>34</v>
      </c>
      <c r="T148" s="8"/>
    </row>
    <row r="149" spans="1:20" x14ac:dyDescent="0.25">
      <c r="A149" s="16"/>
      <c r="B149" s="3">
        <v>127</v>
      </c>
      <c r="C149" s="3" t="s">
        <v>12</v>
      </c>
      <c r="D149" s="4" t="s">
        <v>201</v>
      </c>
      <c r="E149" s="4">
        <v>3</v>
      </c>
      <c r="F149" s="3" t="s">
        <v>32</v>
      </c>
      <c r="G149" s="6" t="s">
        <v>202</v>
      </c>
      <c r="H149" s="14" t="s">
        <v>481</v>
      </c>
      <c r="I149" s="5">
        <v>68810</v>
      </c>
      <c r="J149" s="14" t="s">
        <v>482</v>
      </c>
      <c r="K149" s="4" t="s">
        <v>16</v>
      </c>
      <c r="L149" s="4" t="s">
        <v>556</v>
      </c>
      <c r="M149" s="4" t="s">
        <v>17</v>
      </c>
      <c r="N149" s="4" t="s">
        <v>18</v>
      </c>
      <c r="O149" s="4" t="s">
        <v>670</v>
      </c>
      <c r="P149" s="4" t="s">
        <v>479</v>
      </c>
      <c r="Q149" s="4"/>
      <c r="R149" s="11">
        <v>45035</v>
      </c>
      <c r="S149" s="4" t="s">
        <v>34</v>
      </c>
      <c r="T149" s="4"/>
    </row>
    <row r="150" spans="1:20" x14ac:dyDescent="0.25">
      <c r="A150" s="16"/>
      <c r="B150" s="7">
        <v>128</v>
      </c>
      <c r="C150" s="7" t="s">
        <v>12</v>
      </c>
      <c r="D150" s="8" t="s">
        <v>201</v>
      </c>
      <c r="E150" s="8">
        <v>3</v>
      </c>
      <c r="F150" s="7" t="s">
        <v>471</v>
      </c>
      <c r="G150" s="10" t="s">
        <v>202</v>
      </c>
      <c r="H150" s="13" t="s">
        <v>472</v>
      </c>
      <c r="I150" s="9">
        <v>249149.24</v>
      </c>
      <c r="J150" s="13" t="s">
        <v>473</v>
      </c>
      <c r="K150" s="8" t="s">
        <v>16</v>
      </c>
      <c r="L150" s="8" t="s">
        <v>556</v>
      </c>
      <c r="M150" s="8" t="s">
        <v>18</v>
      </c>
      <c r="N150" s="8" t="s">
        <v>17</v>
      </c>
      <c r="O150" s="8" t="s">
        <v>16</v>
      </c>
      <c r="P150" s="8" t="s">
        <v>238</v>
      </c>
      <c r="Q150" s="8" t="s">
        <v>16</v>
      </c>
      <c r="R150" s="12" t="s">
        <v>16</v>
      </c>
      <c r="S150" s="8" t="s">
        <v>34</v>
      </c>
      <c r="T150" s="8"/>
    </row>
    <row r="151" spans="1:20" x14ac:dyDescent="0.25">
      <c r="A151" s="16"/>
      <c r="B151" s="3">
        <v>129</v>
      </c>
      <c r="C151" s="3" t="s">
        <v>12</v>
      </c>
      <c r="D151" s="4" t="s">
        <v>239</v>
      </c>
      <c r="E151" s="4">
        <v>3</v>
      </c>
      <c r="F151" s="3" t="s">
        <v>254</v>
      </c>
      <c r="G151" s="6" t="s">
        <v>215</v>
      </c>
      <c r="H151" s="14" t="s">
        <v>250</v>
      </c>
      <c r="I151" s="5">
        <v>300000</v>
      </c>
      <c r="J151" s="14" t="s">
        <v>483</v>
      </c>
      <c r="K151" s="4" t="s">
        <v>16</v>
      </c>
      <c r="L151" s="4" t="s">
        <v>662</v>
      </c>
      <c r="M151" s="4" t="s">
        <v>17</v>
      </c>
      <c r="N151" s="4" t="s">
        <v>18</v>
      </c>
      <c r="O151" s="4" t="s">
        <v>16</v>
      </c>
      <c r="P151" s="4" t="s">
        <v>16</v>
      </c>
      <c r="Q151" s="4" t="s">
        <v>16</v>
      </c>
      <c r="R151" s="11" t="s">
        <v>16</v>
      </c>
      <c r="S151" s="4" t="s">
        <v>16</v>
      </c>
      <c r="T151" s="4"/>
    </row>
    <row r="152" spans="1:20" x14ac:dyDescent="0.25">
      <c r="A152" s="16"/>
      <c r="B152" s="7">
        <v>130</v>
      </c>
      <c r="C152" s="7" t="s">
        <v>12</v>
      </c>
      <c r="D152" s="8" t="s">
        <v>239</v>
      </c>
      <c r="E152" s="8">
        <v>3</v>
      </c>
      <c r="F152" s="7" t="s">
        <v>254</v>
      </c>
      <c r="G152" s="10" t="s">
        <v>215</v>
      </c>
      <c r="H152" s="13" t="s">
        <v>251</v>
      </c>
      <c r="I152" s="9">
        <v>120000</v>
      </c>
      <c r="J152" s="13" t="s">
        <v>486</v>
      </c>
      <c r="K152" s="8" t="s">
        <v>16</v>
      </c>
      <c r="L152" s="8" t="s">
        <v>662</v>
      </c>
      <c r="M152" s="8" t="s">
        <v>17</v>
      </c>
      <c r="N152" s="8" t="s">
        <v>18</v>
      </c>
      <c r="O152" s="8" t="s">
        <v>16</v>
      </c>
      <c r="P152" s="8" t="s">
        <v>16</v>
      </c>
      <c r="Q152" s="8" t="s">
        <v>16</v>
      </c>
      <c r="R152" s="12" t="s">
        <v>16</v>
      </c>
      <c r="S152" s="8" t="s">
        <v>46</v>
      </c>
      <c r="T152" s="8"/>
    </row>
    <row r="153" spans="1:20" x14ac:dyDescent="0.25">
      <c r="A153" s="16"/>
      <c r="B153" s="3">
        <v>131</v>
      </c>
      <c r="C153" s="3" t="s">
        <v>12</v>
      </c>
      <c r="D153" s="4" t="s">
        <v>252</v>
      </c>
      <c r="E153" s="4">
        <v>3</v>
      </c>
      <c r="F153" s="3" t="s">
        <v>254</v>
      </c>
      <c r="G153" s="6" t="s">
        <v>253</v>
      </c>
      <c r="H153" s="14" t="s">
        <v>489</v>
      </c>
      <c r="I153" s="5">
        <v>610146</v>
      </c>
      <c r="J153" s="14" t="s">
        <v>490</v>
      </c>
      <c r="K153" s="4" t="s">
        <v>16</v>
      </c>
      <c r="L153" s="4" t="s">
        <v>130</v>
      </c>
      <c r="M153" s="4" t="s">
        <v>17</v>
      </c>
      <c r="N153" s="4" t="s">
        <v>18</v>
      </c>
      <c r="O153" s="4" t="s">
        <v>16</v>
      </c>
      <c r="P153" s="4" t="s">
        <v>16</v>
      </c>
      <c r="Q153" s="4" t="s">
        <v>16</v>
      </c>
      <c r="R153" s="11" t="s">
        <v>16</v>
      </c>
      <c r="S153" s="4" t="s">
        <v>16</v>
      </c>
      <c r="T153" s="4"/>
    </row>
    <row r="154" spans="1:20" x14ac:dyDescent="0.25">
      <c r="A154" s="16"/>
      <c r="B154" s="7">
        <v>132</v>
      </c>
      <c r="C154" s="7" t="s">
        <v>12</v>
      </c>
      <c r="D154" s="8" t="s">
        <v>252</v>
      </c>
      <c r="E154" s="8">
        <v>3</v>
      </c>
      <c r="F154" s="7" t="s">
        <v>254</v>
      </c>
      <c r="G154" s="10" t="s">
        <v>253</v>
      </c>
      <c r="H154" s="13" t="s">
        <v>491</v>
      </c>
      <c r="I154" s="9">
        <v>180784</v>
      </c>
      <c r="J154" s="13" t="s">
        <v>492</v>
      </c>
      <c r="K154" s="8" t="s">
        <v>16</v>
      </c>
      <c r="L154" s="8" t="s">
        <v>130</v>
      </c>
      <c r="M154" s="8" t="s">
        <v>17</v>
      </c>
      <c r="N154" s="8" t="s">
        <v>18</v>
      </c>
      <c r="O154" s="8" t="s">
        <v>16</v>
      </c>
      <c r="P154" s="8" t="s">
        <v>16</v>
      </c>
      <c r="Q154" s="8" t="s">
        <v>16</v>
      </c>
      <c r="R154" s="12" t="s">
        <v>16</v>
      </c>
      <c r="S154" s="8" t="s">
        <v>16</v>
      </c>
      <c r="T154" s="8"/>
    </row>
    <row r="155" spans="1:20" x14ac:dyDescent="0.25">
      <c r="A155" s="16"/>
      <c r="B155" s="3">
        <v>133</v>
      </c>
      <c r="C155" s="3" t="s">
        <v>12</v>
      </c>
      <c r="D155" s="4" t="s">
        <v>252</v>
      </c>
      <c r="E155" s="4">
        <v>3</v>
      </c>
      <c r="F155" s="3" t="s">
        <v>254</v>
      </c>
      <c r="G155" s="6" t="s">
        <v>253</v>
      </c>
      <c r="H155" s="14" t="s">
        <v>493</v>
      </c>
      <c r="I155" s="5">
        <v>75327</v>
      </c>
      <c r="J155" s="14" t="s">
        <v>494</v>
      </c>
      <c r="K155" s="4" t="s">
        <v>16</v>
      </c>
      <c r="L155" s="4" t="s">
        <v>130</v>
      </c>
      <c r="M155" s="4" t="s">
        <v>17</v>
      </c>
      <c r="N155" s="4" t="s">
        <v>18</v>
      </c>
      <c r="O155" s="4" t="s">
        <v>16</v>
      </c>
      <c r="P155" s="4" t="s">
        <v>16</v>
      </c>
      <c r="Q155" s="4" t="s">
        <v>16</v>
      </c>
      <c r="R155" s="11" t="s">
        <v>16</v>
      </c>
      <c r="S155" s="4" t="s">
        <v>16</v>
      </c>
      <c r="T155" s="4"/>
    </row>
    <row r="156" spans="1:20" x14ac:dyDescent="0.25">
      <c r="A156" s="16"/>
      <c r="B156" s="7">
        <v>134</v>
      </c>
      <c r="C156" s="7">
        <v>2549</v>
      </c>
      <c r="D156" s="8" t="s">
        <v>19</v>
      </c>
      <c r="E156" s="8">
        <v>3</v>
      </c>
      <c r="F156" s="7" t="s">
        <v>20</v>
      </c>
      <c r="G156" s="10" t="s">
        <v>23</v>
      </c>
      <c r="H156" s="13" t="s">
        <v>595</v>
      </c>
      <c r="I156" s="9">
        <v>5781300</v>
      </c>
      <c r="J156" s="13" t="s">
        <v>21</v>
      </c>
      <c r="K156" s="8" t="s">
        <v>16</v>
      </c>
      <c r="L156" s="8" t="s">
        <v>63</v>
      </c>
      <c r="M156" s="8" t="s">
        <v>17</v>
      </c>
      <c r="N156" s="8" t="s">
        <v>18</v>
      </c>
      <c r="O156" s="8" t="s">
        <v>73</v>
      </c>
      <c r="P156" s="8" t="s">
        <v>26</v>
      </c>
      <c r="Q156" s="8" t="s">
        <v>553</v>
      </c>
      <c r="R156" s="12">
        <v>44972</v>
      </c>
      <c r="S156" s="8" t="s">
        <v>27</v>
      </c>
      <c r="T156" s="8"/>
    </row>
    <row r="157" spans="1:20" x14ac:dyDescent="0.25">
      <c r="A157" s="16"/>
      <c r="B157" s="3">
        <v>135</v>
      </c>
      <c r="C157" s="3">
        <v>2549</v>
      </c>
      <c r="D157" s="4" t="s">
        <v>19</v>
      </c>
      <c r="E157" s="4">
        <v>3</v>
      </c>
      <c r="F157" s="3" t="s">
        <v>20</v>
      </c>
      <c r="G157" s="6" t="s">
        <v>23</v>
      </c>
      <c r="H157" s="14" t="s">
        <v>596</v>
      </c>
      <c r="I157" s="5">
        <v>975200</v>
      </c>
      <c r="J157" s="14" t="s">
        <v>495</v>
      </c>
      <c r="K157" s="4" t="s">
        <v>16</v>
      </c>
      <c r="L157" s="4" t="s">
        <v>63</v>
      </c>
      <c r="M157" s="4" t="s">
        <v>17</v>
      </c>
      <c r="N157" s="4" t="s">
        <v>18</v>
      </c>
      <c r="O157" s="4" t="s">
        <v>73</v>
      </c>
      <c r="P157" s="4" t="s">
        <v>28</v>
      </c>
      <c r="Q157" s="4" t="s">
        <v>554</v>
      </c>
      <c r="R157" s="11">
        <v>44957</v>
      </c>
      <c r="S157" s="4" t="s">
        <v>27</v>
      </c>
      <c r="T157" s="4"/>
    </row>
    <row r="158" spans="1:20" x14ac:dyDescent="0.25">
      <c r="A158" s="16"/>
      <c r="B158" s="7">
        <v>136</v>
      </c>
      <c r="C158" s="7">
        <v>2549</v>
      </c>
      <c r="D158" s="8" t="s">
        <v>19</v>
      </c>
      <c r="E158" s="8">
        <v>3</v>
      </c>
      <c r="F158" s="7" t="s">
        <v>29</v>
      </c>
      <c r="G158" s="10" t="s">
        <v>23</v>
      </c>
      <c r="H158" s="13" t="s">
        <v>597</v>
      </c>
      <c r="I158" s="9">
        <v>37000</v>
      </c>
      <c r="J158" s="13" t="s">
        <v>30</v>
      </c>
      <c r="K158" s="8" t="s">
        <v>16</v>
      </c>
      <c r="L158" s="8" t="s">
        <v>63</v>
      </c>
      <c r="M158" s="8" t="s">
        <v>17</v>
      </c>
      <c r="N158" s="8" t="s">
        <v>18</v>
      </c>
      <c r="O158" s="8" t="s">
        <v>73</v>
      </c>
      <c r="P158" s="8" t="s">
        <v>31</v>
      </c>
      <c r="Q158" s="8" t="s">
        <v>555</v>
      </c>
      <c r="R158" s="12">
        <v>45092</v>
      </c>
      <c r="S158" s="8" t="s">
        <v>34</v>
      </c>
      <c r="T158" s="8"/>
    </row>
    <row r="159" spans="1:20" x14ac:dyDescent="0.25">
      <c r="A159" s="16"/>
      <c r="B159" s="3">
        <v>137</v>
      </c>
      <c r="C159" s="3">
        <v>2549</v>
      </c>
      <c r="D159" s="4" t="s">
        <v>19</v>
      </c>
      <c r="E159" s="4">
        <v>3</v>
      </c>
      <c r="F159" s="3" t="s">
        <v>32</v>
      </c>
      <c r="G159" s="6" t="s">
        <v>23</v>
      </c>
      <c r="H159" s="14" t="s">
        <v>598</v>
      </c>
      <c r="I159" s="5">
        <v>13750</v>
      </c>
      <c r="J159" s="14" t="s">
        <v>33</v>
      </c>
      <c r="K159" s="4" t="s">
        <v>16</v>
      </c>
      <c r="L159" s="4" t="s">
        <v>663</v>
      </c>
      <c r="M159" s="4" t="s">
        <v>17</v>
      </c>
      <c r="N159" s="4" t="s">
        <v>18</v>
      </c>
      <c r="O159" s="4" t="s">
        <v>670</v>
      </c>
      <c r="P159" s="4" t="s">
        <v>599</v>
      </c>
      <c r="Q159" s="4"/>
      <c r="R159" s="11">
        <v>45167</v>
      </c>
      <c r="S159" s="4" t="s">
        <v>27</v>
      </c>
      <c r="T159" s="60" t="s">
        <v>695</v>
      </c>
    </row>
    <row r="160" spans="1:20" x14ac:dyDescent="0.25">
      <c r="A160" s="16"/>
      <c r="B160" s="7">
        <v>138.1</v>
      </c>
      <c r="C160" s="7">
        <v>2549</v>
      </c>
      <c r="D160" s="8" t="s">
        <v>19</v>
      </c>
      <c r="E160" s="8">
        <v>3</v>
      </c>
      <c r="F160" s="7" t="s">
        <v>35</v>
      </c>
      <c r="G160" s="10" t="s">
        <v>23</v>
      </c>
      <c r="H160" s="13" t="s">
        <v>36</v>
      </c>
      <c r="I160" s="59">
        <f>161200-64260</f>
        <v>96940</v>
      </c>
      <c r="J160" s="13" t="s">
        <v>37</v>
      </c>
      <c r="K160" s="8" t="s">
        <v>16</v>
      </c>
      <c r="L160" s="8" t="s">
        <v>663</v>
      </c>
      <c r="M160" s="8" t="s">
        <v>17</v>
      </c>
      <c r="N160" s="8" t="s">
        <v>18</v>
      </c>
      <c r="O160" s="8" t="s">
        <v>73</v>
      </c>
      <c r="P160" s="8" t="s">
        <v>39</v>
      </c>
      <c r="Q160" s="8" t="s">
        <v>600</v>
      </c>
      <c r="R160" s="12" t="s">
        <v>16</v>
      </c>
      <c r="S160" s="8" t="s">
        <v>27</v>
      </c>
      <c r="T160" s="8"/>
    </row>
    <row r="161" spans="1:20" x14ac:dyDescent="0.25">
      <c r="A161" s="16"/>
      <c r="B161" s="3">
        <v>138.19999999999999</v>
      </c>
      <c r="C161" s="3">
        <v>2549</v>
      </c>
      <c r="D161" s="4" t="s">
        <v>19</v>
      </c>
      <c r="E161" s="4">
        <v>3</v>
      </c>
      <c r="F161" s="3" t="s">
        <v>35</v>
      </c>
      <c r="G161" s="6" t="s">
        <v>23</v>
      </c>
      <c r="H161" s="14" t="s">
        <v>38</v>
      </c>
      <c r="I161" s="62">
        <f>161200+64260</f>
        <v>225460</v>
      </c>
      <c r="J161" s="14" t="s">
        <v>37</v>
      </c>
      <c r="K161" s="4" t="s">
        <v>16</v>
      </c>
      <c r="L161" s="4" t="s">
        <v>663</v>
      </c>
      <c r="M161" s="4" t="s">
        <v>17</v>
      </c>
      <c r="N161" s="4" t="s">
        <v>18</v>
      </c>
      <c r="O161" s="4" t="s">
        <v>25</v>
      </c>
      <c r="P161" s="4" t="s">
        <v>601</v>
      </c>
      <c r="Q161" s="4"/>
      <c r="R161" s="11">
        <v>45135</v>
      </c>
      <c r="S161" s="4" t="s">
        <v>27</v>
      </c>
      <c r="T161" s="4"/>
    </row>
    <row r="162" spans="1:20" x14ac:dyDescent="0.25">
      <c r="A162" s="16"/>
      <c r="B162" s="7">
        <v>139.1</v>
      </c>
      <c r="C162" s="7">
        <v>2549</v>
      </c>
      <c r="D162" s="8" t="s">
        <v>19</v>
      </c>
      <c r="E162" s="8">
        <v>3</v>
      </c>
      <c r="F162" s="7" t="s">
        <v>35</v>
      </c>
      <c r="G162" s="10" t="s">
        <v>23</v>
      </c>
      <c r="H162" s="13" t="s">
        <v>602</v>
      </c>
      <c r="I162" s="59">
        <f>54250-15500</f>
        <v>38750</v>
      </c>
      <c r="J162" s="13" t="s">
        <v>40</v>
      </c>
      <c r="K162" s="8" t="s">
        <v>16</v>
      </c>
      <c r="L162" s="8" t="s">
        <v>663</v>
      </c>
      <c r="M162" s="8" t="s">
        <v>17</v>
      </c>
      <c r="N162" s="8" t="s">
        <v>18</v>
      </c>
      <c r="O162" s="8" t="s">
        <v>73</v>
      </c>
      <c r="P162" s="8" t="s">
        <v>41</v>
      </c>
      <c r="Q162" s="8" t="s">
        <v>603</v>
      </c>
      <c r="R162" s="12" t="s">
        <v>16</v>
      </c>
      <c r="S162" s="8" t="s">
        <v>27</v>
      </c>
      <c r="T162" s="8"/>
    </row>
    <row r="163" spans="1:20" x14ac:dyDescent="0.25">
      <c r="A163" s="16"/>
      <c r="B163" s="3">
        <v>139.19999999999999</v>
      </c>
      <c r="C163" s="3">
        <v>2549</v>
      </c>
      <c r="D163" s="4" t="s">
        <v>19</v>
      </c>
      <c r="E163" s="4">
        <v>3</v>
      </c>
      <c r="F163" s="3" t="s">
        <v>35</v>
      </c>
      <c r="G163" s="6" t="s">
        <v>23</v>
      </c>
      <c r="H163" s="14" t="s">
        <v>604</v>
      </c>
      <c r="I163" s="62">
        <f>38750+15500</f>
        <v>54250</v>
      </c>
      <c r="J163" s="14" t="s">
        <v>40</v>
      </c>
      <c r="K163" s="4" t="s">
        <v>16</v>
      </c>
      <c r="L163" s="4" t="s">
        <v>663</v>
      </c>
      <c r="M163" s="4" t="s">
        <v>17</v>
      </c>
      <c r="N163" s="4" t="s">
        <v>18</v>
      </c>
      <c r="O163" s="4" t="s">
        <v>25</v>
      </c>
      <c r="P163" s="4" t="s">
        <v>605</v>
      </c>
      <c r="Q163" s="4"/>
      <c r="R163" s="11">
        <v>45139</v>
      </c>
      <c r="S163" s="4" t="s">
        <v>27</v>
      </c>
      <c r="T163" s="4"/>
    </row>
    <row r="164" spans="1:20" x14ac:dyDescent="0.25">
      <c r="A164" s="16"/>
      <c r="B164" s="7">
        <v>140</v>
      </c>
      <c r="C164" s="7">
        <v>2549</v>
      </c>
      <c r="D164" s="8" t="s">
        <v>19</v>
      </c>
      <c r="E164" s="8">
        <v>3</v>
      </c>
      <c r="F164" s="7" t="s">
        <v>32</v>
      </c>
      <c r="G164" s="10" t="s">
        <v>23</v>
      </c>
      <c r="H164" s="13" t="s">
        <v>606</v>
      </c>
      <c r="I164" s="9">
        <v>14000</v>
      </c>
      <c r="J164" s="13" t="s">
        <v>42</v>
      </c>
      <c r="K164" s="8" t="s">
        <v>16</v>
      </c>
      <c r="L164" s="8" t="s">
        <v>663</v>
      </c>
      <c r="M164" s="8" t="s">
        <v>17</v>
      </c>
      <c r="N164" s="8" t="s">
        <v>18</v>
      </c>
      <c r="O164" s="8" t="s">
        <v>670</v>
      </c>
      <c r="P164" s="8" t="s">
        <v>607</v>
      </c>
      <c r="Q164" s="8"/>
      <c r="R164" s="12">
        <v>45069</v>
      </c>
      <c r="S164" s="8" t="s">
        <v>34</v>
      </c>
      <c r="T164" s="60" t="s">
        <v>769</v>
      </c>
    </row>
    <row r="165" spans="1:20" x14ac:dyDescent="0.25">
      <c r="A165" s="16"/>
      <c r="B165" s="3">
        <v>141.1</v>
      </c>
      <c r="C165" s="3">
        <v>2549</v>
      </c>
      <c r="D165" s="4" t="s">
        <v>19</v>
      </c>
      <c r="E165" s="4">
        <v>3</v>
      </c>
      <c r="F165" s="3" t="s">
        <v>29</v>
      </c>
      <c r="G165" s="6" t="s">
        <v>23</v>
      </c>
      <c r="H165" s="14" t="s">
        <v>608</v>
      </c>
      <c r="I165" s="5">
        <v>33432</v>
      </c>
      <c r="J165" s="14" t="s">
        <v>43</v>
      </c>
      <c r="K165" s="4" t="s">
        <v>16</v>
      </c>
      <c r="L165" s="4" t="s">
        <v>663</v>
      </c>
      <c r="M165" s="4" t="s">
        <v>17</v>
      </c>
      <c r="N165" s="4" t="s">
        <v>18</v>
      </c>
      <c r="O165" s="4" t="s">
        <v>73</v>
      </c>
      <c r="P165" s="4" t="s">
        <v>44</v>
      </c>
      <c r="Q165" s="4" t="s">
        <v>642</v>
      </c>
      <c r="R165" s="11" t="s">
        <v>16</v>
      </c>
      <c r="S165" s="4" t="s">
        <v>34</v>
      </c>
      <c r="T165" s="4"/>
    </row>
    <row r="166" spans="1:20" x14ac:dyDescent="0.25">
      <c r="A166" s="16"/>
      <c r="B166" s="7">
        <v>141.19999999999999</v>
      </c>
      <c r="C166" s="7">
        <v>2549</v>
      </c>
      <c r="D166" s="8" t="s">
        <v>19</v>
      </c>
      <c r="E166" s="8">
        <v>3</v>
      </c>
      <c r="F166" s="7" t="s">
        <v>29</v>
      </c>
      <c r="G166" s="10" t="s">
        <v>23</v>
      </c>
      <c r="H166" s="13" t="s">
        <v>609</v>
      </c>
      <c r="I166" s="9">
        <v>120315</v>
      </c>
      <c r="J166" s="13" t="s">
        <v>43</v>
      </c>
      <c r="K166" s="8" t="s">
        <v>16</v>
      </c>
      <c r="L166" s="8" t="s">
        <v>663</v>
      </c>
      <c r="M166" s="8" t="s">
        <v>17</v>
      </c>
      <c r="N166" s="8" t="s">
        <v>18</v>
      </c>
      <c r="O166" s="8" t="s">
        <v>25</v>
      </c>
      <c r="P166" s="8" t="s">
        <v>610</v>
      </c>
      <c r="Q166" s="8"/>
      <c r="R166" s="12">
        <v>45156</v>
      </c>
      <c r="S166" s="8" t="s">
        <v>34</v>
      </c>
      <c r="T166" s="8"/>
    </row>
    <row r="167" spans="1:20" x14ac:dyDescent="0.25">
      <c r="A167" s="16"/>
      <c r="B167" s="3">
        <v>142</v>
      </c>
      <c r="C167" s="3">
        <v>2549</v>
      </c>
      <c r="D167" s="4" t="s">
        <v>19</v>
      </c>
      <c r="E167" s="4">
        <v>3</v>
      </c>
      <c r="F167" s="3" t="s">
        <v>32</v>
      </c>
      <c r="G167" s="6" t="s">
        <v>23</v>
      </c>
      <c r="H167" s="14" t="s">
        <v>611</v>
      </c>
      <c r="I167" s="5">
        <v>1790</v>
      </c>
      <c r="J167" s="14" t="s">
        <v>45</v>
      </c>
      <c r="K167" s="4" t="s">
        <v>16</v>
      </c>
      <c r="L167" s="4" t="s">
        <v>663</v>
      </c>
      <c r="M167" s="4" t="s">
        <v>17</v>
      </c>
      <c r="N167" s="4" t="s">
        <v>18</v>
      </c>
      <c r="O167" s="4" t="s">
        <v>670</v>
      </c>
      <c r="P167" s="4" t="s">
        <v>612</v>
      </c>
      <c r="Q167" s="4"/>
      <c r="R167" s="11">
        <v>45042</v>
      </c>
      <c r="S167" s="4" t="s">
        <v>34</v>
      </c>
      <c r="T167" s="60" t="s">
        <v>695</v>
      </c>
    </row>
    <row r="168" spans="1:20" x14ac:dyDescent="0.25">
      <c r="A168" s="16"/>
      <c r="B168" s="7">
        <v>143.1</v>
      </c>
      <c r="C168" s="7">
        <v>2549</v>
      </c>
      <c r="D168" s="8" t="s">
        <v>19</v>
      </c>
      <c r="E168" s="8">
        <v>3</v>
      </c>
      <c r="F168" s="7" t="s">
        <v>32</v>
      </c>
      <c r="G168" s="10" t="s">
        <v>23</v>
      </c>
      <c r="H168" s="13" t="s">
        <v>613</v>
      </c>
      <c r="I168" s="9">
        <v>650</v>
      </c>
      <c r="J168" s="13" t="s">
        <v>496</v>
      </c>
      <c r="K168" s="8" t="s">
        <v>16</v>
      </c>
      <c r="L168" s="8" t="s">
        <v>663</v>
      </c>
      <c r="M168" s="8" t="s">
        <v>17</v>
      </c>
      <c r="N168" s="8" t="s">
        <v>18</v>
      </c>
      <c r="O168" s="8" t="s">
        <v>670</v>
      </c>
      <c r="P168" s="8" t="s">
        <v>614</v>
      </c>
      <c r="Q168" s="8"/>
      <c r="R168" s="12">
        <v>45117</v>
      </c>
      <c r="S168" s="8" t="s">
        <v>34</v>
      </c>
      <c r="T168" s="60" t="s">
        <v>695</v>
      </c>
    </row>
    <row r="169" spans="1:20" x14ac:dyDescent="0.25">
      <c r="A169" s="16"/>
      <c r="B169" s="3">
        <v>143.19999999999999</v>
      </c>
      <c r="C169" s="3">
        <v>2549</v>
      </c>
      <c r="D169" s="4" t="s">
        <v>19</v>
      </c>
      <c r="E169" s="4">
        <v>3</v>
      </c>
      <c r="F169" s="3" t="s">
        <v>32</v>
      </c>
      <c r="G169" s="6" t="s">
        <v>23</v>
      </c>
      <c r="H169" s="14" t="s">
        <v>615</v>
      </c>
      <c r="I169" s="5">
        <v>870</v>
      </c>
      <c r="J169" s="14" t="s">
        <v>496</v>
      </c>
      <c r="K169" s="4" t="s">
        <v>16</v>
      </c>
      <c r="L169" s="4" t="s">
        <v>663</v>
      </c>
      <c r="M169" s="4" t="s">
        <v>17</v>
      </c>
      <c r="N169" s="4" t="s">
        <v>18</v>
      </c>
      <c r="O169" s="4" t="s">
        <v>670</v>
      </c>
      <c r="P169" s="4" t="s">
        <v>616</v>
      </c>
      <c r="Q169" s="4"/>
      <c r="R169" s="11">
        <v>45137</v>
      </c>
      <c r="S169" s="4" t="s">
        <v>34</v>
      </c>
      <c r="T169" s="60" t="s">
        <v>695</v>
      </c>
    </row>
    <row r="170" spans="1:20" x14ac:dyDescent="0.25">
      <c r="A170" s="16"/>
      <c r="B170" s="7">
        <v>144</v>
      </c>
      <c r="C170" s="7">
        <v>2549</v>
      </c>
      <c r="D170" s="8" t="s">
        <v>19</v>
      </c>
      <c r="E170" s="8">
        <v>3</v>
      </c>
      <c r="F170" s="7" t="s">
        <v>32</v>
      </c>
      <c r="G170" s="10" t="s">
        <v>23</v>
      </c>
      <c r="H170" s="13" t="s">
        <v>617</v>
      </c>
      <c r="I170" s="9">
        <v>285</v>
      </c>
      <c r="J170" s="13" t="s">
        <v>47</v>
      </c>
      <c r="K170" s="8" t="s">
        <v>16</v>
      </c>
      <c r="L170" s="8" t="s">
        <v>663</v>
      </c>
      <c r="M170" s="8" t="s">
        <v>17</v>
      </c>
      <c r="N170" s="8" t="s">
        <v>18</v>
      </c>
      <c r="O170" s="8" t="s">
        <v>670</v>
      </c>
      <c r="P170" s="8" t="s">
        <v>618</v>
      </c>
      <c r="Q170" s="8"/>
      <c r="R170" s="12">
        <v>45098</v>
      </c>
      <c r="S170" s="8" t="s">
        <v>34</v>
      </c>
      <c r="T170" s="60" t="s">
        <v>692</v>
      </c>
    </row>
    <row r="171" spans="1:20" x14ac:dyDescent="0.25">
      <c r="A171" s="16"/>
      <c r="B171" s="3">
        <v>145</v>
      </c>
      <c r="C171" s="3">
        <v>2549</v>
      </c>
      <c r="D171" s="4" t="s">
        <v>19</v>
      </c>
      <c r="E171" s="4">
        <v>3</v>
      </c>
      <c r="F171" s="3" t="s">
        <v>32</v>
      </c>
      <c r="G171" s="6" t="s">
        <v>23</v>
      </c>
      <c r="H171" s="14" t="s">
        <v>619</v>
      </c>
      <c r="I171" s="5">
        <v>9500</v>
      </c>
      <c r="J171" s="14" t="s">
        <v>48</v>
      </c>
      <c r="K171" s="4" t="s">
        <v>16</v>
      </c>
      <c r="L171" s="4" t="s">
        <v>663</v>
      </c>
      <c r="M171" s="4" t="s">
        <v>17</v>
      </c>
      <c r="N171" s="4" t="s">
        <v>18</v>
      </c>
      <c r="O171" s="4" t="s">
        <v>670</v>
      </c>
      <c r="P171" s="4" t="s">
        <v>49</v>
      </c>
      <c r="Q171" s="4"/>
      <c r="R171" s="11">
        <v>45290</v>
      </c>
      <c r="S171" s="4" t="s">
        <v>34</v>
      </c>
      <c r="T171" s="60" t="s">
        <v>770</v>
      </c>
    </row>
    <row r="172" spans="1:20" x14ac:dyDescent="0.25">
      <c r="A172" s="16"/>
      <c r="B172" s="7">
        <v>146</v>
      </c>
      <c r="C172" s="7">
        <v>2549</v>
      </c>
      <c r="D172" s="8" t="s">
        <v>19</v>
      </c>
      <c r="E172" s="8">
        <v>3</v>
      </c>
      <c r="F172" s="7" t="s">
        <v>50</v>
      </c>
      <c r="G172" s="10" t="s">
        <v>23</v>
      </c>
      <c r="H172" s="13" t="s">
        <v>620</v>
      </c>
      <c r="I172" s="9">
        <v>5000</v>
      </c>
      <c r="J172" s="13" t="s">
        <v>51</v>
      </c>
      <c r="K172" s="8" t="s">
        <v>16</v>
      </c>
      <c r="L172" s="8" t="s">
        <v>663</v>
      </c>
      <c r="M172" s="8" t="s">
        <v>17</v>
      </c>
      <c r="N172" s="8" t="s">
        <v>18</v>
      </c>
      <c r="O172" s="8" t="s">
        <v>670</v>
      </c>
      <c r="P172" s="8" t="s">
        <v>621</v>
      </c>
      <c r="Q172" s="8"/>
      <c r="R172" s="12">
        <v>45095</v>
      </c>
      <c r="S172" s="8" t="s">
        <v>27</v>
      </c>
      <c r="T172" s="60" t="s">
        <v>693</v>
      </c>
    </row>
    <row r="173" spans="1:20" x14ac:dyDescent="0.25">
      <c r="A173" s="16"/>
      <c r="B173" s="3">
        <v>147</v>
      </c>
      <c r="C173" s="3">
        <v>2549</v>
      </c>
      <c r="D173" s="4" t="s">
        <v>19</v>
      </c>
      <c r="E173" s="4">
        <v>3</v>
      </c>
      <c r="F173" s="3" t="s">
        <v>52</v>
      </c>
      <c r="G173" s="6" t="s">
        <v>23</v>
      </c>
      <c r="H173" s="14" t="s">
        <v>622</v>
      </c>
      <c r="I173" s="5">
        <v>4300</v>
      </c>
      <c r="J173" s="14" t="s">
        <v>53</v>
      </c>
      <c r="K173" s="4" t="s">
        <v>16</v>
      </c>
      <c r="L173" s="4" t="s">
        <v>63</v>
      </c>
      <c r="M173" s="4" t="s">
        <v>17</v>
      </c>
      <c r="N173" s="4" t="s">
        <v>18</v>
      </c>
      <c r="O173" s="4" t="s">
        <v>670</v>
      </c>
      <c r="P173" s="4" t="s">
        <v>623</v>
      </c>
      <c r="Q173" s="4"/>
      <c r="R173" s="11">
        <v>44965</v>
      </c>
      <c r="S173" s="4" t="s">
        <v>46</v>
      </c>
      <c r="T173" s="60" t="s">
        <v>694</v>
      </c>
    </row>
    <row r="174" spans="1:20" x14ac:dyDescent="0.25">
      <c r="A174" s="16"/>
      <c r="B174" s="7">
        <v>148</v>
      </c>
      <c r="C174" s="7">
        <v>2549</v>
      </c>
      <c r="D174" s="8" t="s">
        <v>19</v>
      </c>
      <c r="E174" s="8">
        <v>3</v>
      </c>
      <c r="F174" s="7" t="s">
        <v>32</v>
      </c>
      <c r="G174" s="10" t="s">
        <v>23</v>
      </c>
      <c r="H174" s="13" t="s">
        <v>624</v>
      </c>
      <c r="I174" s="9">
        <v>300</v>
      </c>
      <c r="J174" s="13" t="s">
        <v>625</v>
      </c>
      <c r="K174" s="8" t="s">
        <v>16</v>
      </c>
      <c r="L174" s="8" t="s">
        <v>663</v>
      </c>
      <c r="M174" s="8" t="s">
        <v>17</v>
      </c>
      <c r="N174" s="8" t="s">
        <v>18</v>
      </c>
      <c r="O174" s="8" t="s">
        <v>670</v>
      </c>
      <c r="P174" s="8" t="s">
        <v>623</v>
      </c>
      <c r="Q174" s="8"/>
      <c r="R174" s="12">
        <v>45231</v>
      </c>
      <c r="S174" s="8" t="s">
        <v>46</v>
      </c>
      <c r="T174" s="60" t="s">
        <v>695</v>
      </c>
    </row>
    <row r="175" spans="1:20" x14ac:dyDescent="0.25">
      <c r="A175" s="16"/>
      <c r="B175" s="3">
        <v>149</v>
      </c>
      <c r="C175" s="3">
        <v>2549</v>
      </c>
      <c r="D175" s="4" t="s">
        <v>19</v>
      </c>
      <c r="E175" s="4">
        <v>3</v>
      </c>
      <c r="F175" s="3" t="s">
        <v>54</v>
      </c>
      <c r="G175" s="6" t="s">
        <v>23</v>
      </c>
      <c r="H175" s="14" t="s">
        <v>626</v>
      </c>
      <c r="I175" s="5">
        <v>21518</v>
      </c>
      <c r="J175" s="14" t="s">
        <v>55</v>
      </c>
      <c r="K175" s="4" t="s">
        <v>16</v>
      </c>
      <c r="L175" s="4" t="s">
        <v>63</v>
      </c>
      <c r="M175" s="4" t="s">
        <v>17</v>
      </c>
      <c r="N175" s="4" t="s">
        <v>18</v>
      </c>
      <c r="O175" s="4" t="s">
        <v>25</v>
      </c>
      <c r="P175" s="4" t="s">
        <v>56</v>
      </c>
      <c r="Q175" s="4"/>
      <c r="R175" s="11">
        <v>45291</v>
      </c>
      <c r="S175" s="4" t="s">
        <v>46</v>
      </c>
      <c r="T175" s="4"/>
    </row>
    <row r="176" spans="1:20" x14ac:dyDescent="0.25">
      <c r="A176" s="16"/>
      <c r="B176" s="7">
        <v>150</v>
      </c>
      <c r="C176" s="7">
        <v>2549</v>
      </c>
      <c r="D176" s="8" t="s">
        <v>19</v>
      </c>
      <c r="E176" s="8">
        <v>4</v>
      </c>
      <c r="F176" s="7" t="s">
        <v>57</v>
      </c>
      <c r="G176" s="10" t="s">
        <v>23</v>
      </c>
      <c r="H176" s="13" t="s">
        <v>58</v>
      </c>
      <c r="I176" s="9">
        <v>36000</v>
      </c>
      <c r="J176" s="13" t="s">
        <v>59</v>
      </c>
      <c r="K176" s="8" t="s">
        <v>16</v>
      </c>
      <c r="L176" s="8" t="s">
        <v>63</v>
      </c>
      <c r="M176" s="8" t="s">
        <v>17</v>
      </c>
      <c r="N176" s="8" t="s">
        <v>18</v>
      </c>
      <c r="O176" s="8" t="s">
        <v>16</v>
      </c>
      <c r="P176" s="8" t="s">
        <v>16</v>
      </c>
      <c r="Q176" s="8"/>
      <c r="R176" s="12" t="s">
        <v>16</v>
      </c>
      <c r="S176" s="8" t="s">
        <v>46</v>
      </c>
      <c r="T176" s="8"/>
    </row>
    <row r="177" spans="1:20" x14ac:dyDescent="0.25">
      <c r="A177" s="16"/>
      <c r="B177" s="3">
        <v>151</v>
      </c>
      <c r="C177" s="3">
        <v>2549</v>
      </c>
      <c r="D177" s="4" t="s">
        <v>19</v>
      </c>
      <c r="E177" s="4">
        <v>3</v>
      </c>
      <c r="F177" s="3" t="s">
        <v>243</v>
      </c>
      <c r="G177" s="6" t="s">
        <v>23</v>
      </c>
      <c r="H177" s="14" t="s">
        <v>497</v>
      </c>
      <c r="I177" s="5">
        <v>900000</v>
      </c>
      <c r="J177" s="14" t="s">
        <v>219</v>
      </c>
      <c r="K177" s="4" t="s">
        <v>16</v>
      </c>
      <c r="L177" s="4" t="s">
        <v>663</v>
      </c>
      <c r="M177" s="4" t="s">
        <v>17</v>
      </c>
      <c r="N177" s="4" t="s">
        <v>18</v>
      </c>
      <c r="O177" s="4" t="s">
        <v>16</v>
      </c>
      <c r="P177" s="4" t="s">
        <v>220</v>
      </c>
      <c r="Q177" s="4" t="s">
        <v>16</v>
      </c>
      <c r="R177" s="11">
        <v>46023</v>
      </c>
      <c r="S177" s="4" t="s">
        <v>34</v>
      </c>
      <c r="T177" s="4"/>
    </row>
    <row r="178" spans="1:20" x14ac:dyDescent="0.25">
      <c r="A178" s="16"/>
      <c r="B178" s="7">
        <v>152</v>
      </c>
      <c r="C178" s="7">
        <v>2549</v>
      </c>
      <c r="D178" s="8" t="s">
        <v>19</v>
      </c>
      <c r="E178" s="8">
        <v>3</v>
      </c>
      <c r="F178" s="7" t="s">
        <v>35</v>
      </c>
      <c r="G178" s="10" t="s">
        <v>23</v>
      </c>
      <c r="H178" s="13" t="s">
        <v>498</v>
      </c>
      <c r="I178" s="9">
        <v>50000</v>
      </c>
      <c r="J178" s="13" t="s">
        <v>499</v>
      </c>
      <c r="K178" s="8" t="s">
        <v>16</v>
      </c>
      <c r="L178" s="8" t="s">
        <v>663</v>
      </c>
      <c r="M178" s="8" t="s">
        <v>17</v>
      </c>
      <c r="N178" s="8" t="s">
        <v>18</v>
      </c>
      <c r="O178" s="8" t="s">
        <v>16</v>
      </c>
      <c r="P178" s="8" t="s">
        <v>221</v>
      </c>
      <c r="Q178" s="8" t="s">
        <v>16</v>
      </c>
      <c r="R178" s="12">
        <v>46288</v>
      </c>
      <c r="S178" s="8" t="s">
        <v>34</v>
      </c>
      <c r="T178" s="8"/>
    </row>
    <row r="179" spans="1:20" x14ac:dyDescent="0.25">
      <c r="A179" s="16"/>
      <c r="B179" s="3">
        <v>153</v>
      </c>
      <c r="C179" s="3" t="s">
        <v>12</v>
      </c>
      <c r="D179" s="4" t="s">
        <v>61</v>
      </c>
      <c r="E179" s="4">
        <v>3</v>
      </c>
      <c r="F179" s="3" t="s">
        <v>50</v>
      </c>
      <c r="G179" s="6" t="s">
        <v>64</v>
      </c>
      <c r="H179" s="14" t="s">
        <v>667</v>
      </c>
      <c r="I179" s="5">
        <v>8499</v>
      </c>
      <c r="J179" s="14" t="s">
        <v>668</v>
      </c>
      <c r="K179" s="4" t="s">
        <v>90</v>
      </c>
      <c r="L179" s="4" t="s">
        <v>669</v>
      </c>
      <c r="M179" s="4" t="s">
        <v>18</v>
      </c>
      <c r="N179" s="4" t="s">
        <v>17</v>
      </c>
      <c r="O179" s="4" t="s">
        <v>670</v>
      </c>
      <c r="P179" s="4" t="s">
        <v>671</v>
      </c>
      <c r="Q179" s="4"/>
      <c r="R179" s="11">
        <v>44936</v>
      </c>
      <c r="S179" s="4" t="s">
        <v>46</v>
      </c>
      <c r="T179" s="60" t="s">
        <v>697</v>
      </c>
    </row>
    <row r="180" spans="1:20" x14ac:dyDescent="0.25">
      <c r="A180" s="16"/>
      <c r="B180" s="7">
        <v>154</v>
      </c>
      <c r="C180" s="7" t="s">
        <v>12</v>
      </c>
      <c r="D180" s="8" t="s">
        <v>61</v>
      </c>
      <c r="E180" s="8">
        <v>3</v>
      </c>
      <c r="F180" s="7" t="s">
        <v>672</v>
      </c>
      <c r="G180" s="10" t="s">
        <v>64</v>
      </c>
      <c r="H180" s="13" t="s">
        <v>673</v>
      </c>
      <c r="I180" s="9">
        <v>27878.400000000001</v>
      </c>
      <c r="J180" s="13" t="s">
        <v>674</v>
      </c>
      <c r="K180" s="8" t="s">
        <v>675</v>
      </c>
      <c r="L180" s="8" t="s">
        <v>63</v>
      </c>
      <c r="M180" s="8" t="s">
        <v>17</v>
      </c>
      <c r="N180" s="8" t="s">
        <v>18</v>
      </c>
      <c r="O180" s="8" t="s">
        <v>670</v>
      </c>
      <c r="P180" s="8" t="s">
        <v>676</v>
      </c>
      <c r="Q180" s="8"/>
      <c r="R180" s="12">
        <v>44927</v>
      </c>
      <c r="S180" s="8" t="s">
        <v>46</v>
      </c>
      <c r="T180" s="60" t="s">
        <v>771</v>
      </c>
    </row>
    <row r="181" spans="1:20" x14ac:dyDescent="0.25">
      <c r="A181" s="16"/>
      <c r="B181" s="3">
        <v>156</v>
      </c>
      <c r="C181" s="3" t="s">
        <v>12</v>
      </c>
      <c r="D181" s="4" t="s">
        <v>61</v>
      </c>
      <c r="E181" s="4"/>
      <c r="F181" s="3"/>
      <c r="G181" s="6" t="s">
        <v>64</v>
      </c>
      <c r="H181" s="14" t="s">
        <v>677</v>
      </c>
      <c r="I181" s="5">
        <v>53000</v>
      </c>
      <c r="J181" s="14" t="s">
        <v>678</v>
      </c>
      <c r="K181" s="4" t="s">
        <v>319</v>
      </c>
      <c r="L181" s="4" t="s">
        <v>663</v>
      </c>
      <c r="M181" s="4" t="s">
        <v>18</v>
      </c>
      <c r="N181" s="4" t="s">
        <v>17</v>
      </c>
      <c r="O181" s="4" t="s">
        <v>25</v>
      </c>
      <c r="P181" s="4" t="s">
        <v>679</v>
      </c>
      <c r="Q181" s="4"/>
      <c r="R181" s="11">
        <v>45000</v>
      </c>
      <c r="S181" s="4" t="s">
        <v>46</v>
      </c>
      <c r="T181" s="4"/>
    </row>
    <row r="182" spans="1:20" x14ac:dyDescent="0.25">
      <c r="A182" s="16"/>
      <c r="B182" s="7">
        <v>157</v>
      </c>
      <c r="C182" s="7" t="s">
        <v>12</v>
      </c>
      <c r="D182" s="8" t="s">
        <v>61</v>
      </c>
      <c r="E182" s="8">
        <v>3</v>
      </c>
      <c r="F182" s="7" t="s">
        <v>680</v>
      </c>
      <c r="G182" s="10" t="s">
        <v>64</v>
      </c>
      <c r="H182" s="13" t="s">
        <v>681</v>
      </c>
      <c r="I182" s="9">
        <v>9344.01</v>
      </c>
      <c r="J182" s="13" t="s">
        <v>682</v>
      </c>
      <c r="K182" s="8" t="s">
        <v>319</v>
      </c>
      <c r="L182" s="8" t="s">
        <v>683</v>
      </c>
      <c r="M182" s="8" t="s">
        <v>18</v>
      </c>
      <c r="N182" s="8" t="s">
        <v>17</v>
      </c>
      <c r="O182" s="8" t="s">
        <v>670</v>
      </c>
      <c r="P182" s="8" t="s">
        <v>684</v>
      </c>
      <c r="Q182" s="8"/>
      <c r="R182" s="12">
        <v>45143</v>
      </c>
      <c r="S182" s="8" t="s">
        <v>34</v>
      </c>
      <c r="T182" s="60" t="s">
        <v>772</v>
      </c>
    </row>
    <row r="183" spans="1:20" x14ac:dyDescent="0.25">
      <c r="A183" s="16"/>
      <c r="B183" s="61">
        <v>158</v>
      </c>
      <c r="C183" s="3" t="s">
        <v>12</v>
      </c>
      <c r="D183" s="4" t="s">
        <v>61</v>
      </c>
      <c r="E183" s="4">
        <v>4</v>
      </c>
      <c r="F183" s="3" t="s">
        <v>699</v>
      </c>
      <c r="G183" s="6" t="s">
        <v>64</v>
      </c>
      <c r="H183" s="14" t="s">
        <v>700</v>
      </c>
      <c r="I183" s="62">
        <v>14459</v>
      </c>
      <c r="J183" s="14" t="s">
        <v>701</v>
      </c>
      <c r="K183" s="4" t="s">
        <v>70</v>
      </c>
      <c r="L183" s="4" t="s">
        <v>663</v>
      </c>
      <c r="M183" s="4" t="s">
        <v>18</v>
      </c>
      <c r="N183" s="4" t="s">
        <v>17</v>
      </c>
      <c r="O183" s="4" t="s">
        <v>670</v>
      </c>
      <c r="P183" s="4" t="s">
        <v>702</v>
      </c>
      <c r="Q183" s="4"/>
      <c r="R183" s="11">
        <v>45078</v>
      </c>
      <c r="S183" s="4" t="s">
        <v>46</v>
      </c>
      <c r="T183" s="60" t="s">
        <v>689</v>
      </c>
    </row>
    <row r="184" spans="1:20" x14ac:dyDescent="0.25">
      <c r="A184" s="16"/>
      <c r="B184" s="61">
        <v>159</v>
      </c>
      <c r="C184" s="7" t="s">
        <v>12</v>
      </c>
      <c r="D184" s="8" t="s">
        <v>61</v>
      </c>
      <c r="E184" s="8">
        <v>4</v>
      </c>
      <c r="F184" s="7" t="s">
        <v>291</v>
      </c>
      <c r="G184" s="10" t="s">
        <v>64</v>
      </c>
      <c r="H184" s="13" t="s">
        <v>703</v>
      </c>
      <c r="I184" s="62">
        <v>25750.85</v>
      </c>
      <c r="J184" s="13" t="s">
        <v>704</v>
      </c>
      <c r="K184" s="8" t="s">
        <v>363</v>
      </c>
      <c r="L184" s="8" t="s">
        <v>63</v>
      </c>
      <c r="M184" s="8" t="s">
        <v>17</v>
      </c>
      <c r="N184" s="8" t="s">
        <v>17</v>
      </c>
      <c r="O184" s="8" t="s">
        <v>670</v>
      </c>
      <c r="P184" s="8" t="s">
        <v>705</v>
      </c>
      <c r="Q184" s="8"/>
      <c r="R184" s="12">
        <v>44926</v>
      </c>
      <c r="S184" s="8" t="s">
        <v>34</v>
      </c>
      <c r="T184" s="60" t="s">
        <v>696</v>
      </c>
    </row>
    <row r="185" spans="1:20" x14ac:dyDescent="0.25">
      <c r="A185" s="16"/>
      <c r="B185" s="61">
        <v>160</v>
      </c>
      <c r="C185" s="3" t="s">
        <v>12</v>
      </c>
      <c r="D185" s="4" t="s">
        <v>61</v>
      </c>
      <c r="E185" s="4">
        <v>3</v>
      </c>
      <c r="F185" s="3" t="s">
        <v>66</v>
      </c>
      <c r="G185" s="6" t="s">
        <v>64</v>
      </c>
      <c r="H185" s="14" t="s">
        <v>706</v>
      </c>
      <c r="I185" s="62">
        <f>10409+21563</f>
        <v>31972</v>
      </c>
      <c r="J185" s="14" t="s">
        <v>707</v>
      </c>
      <c r="K185" s="4" t="s">
        <v>65</v>
      </c>
      <c r="L185" s="4" t="s">
        <v>63</v>
      </c>
      <c r="M185" s="4" t="s">
        <v>17</v>
      </c>
      <c r="N185" s="4" t="s">
        <v>18</v>
      </c>
      <c r="O185" s="4" t="s">
        <v>24</v>
      </c>
      <c r="P185" s="4" t="s">
        <v>708</v>
      </c>
      <c r="Q185" s="4" t="s">
        <v>709</v>
      </c>
      <c r="R185" s="11">
        <v>44790</v>
      </c>
      <c r="S185" s="4" t="s">
        <v>46</v>
      </c>
      <c r="T185" s="4"/>
    </row>
    <row r="186" spans="1:20" x14ac:dyDescent="0.25">
      <c r="A186" s="16"/>
      <c r="B186" s="61">
        <v>161</v>
      </c>
      <c r="C186" s="7" t="s">
        <v>12</v>
      </c>
      <c r="D186" s="8" t="s">
        <v>61</v>
      </c>
      <c r="E186" s="8">
        <v>3</v>
      </c>
      <c r="F186" s="7" t="s">
        <v>718</v>
      </c>
      <c r="G186" s="10" t="s">
        <v>64</v>
      </c>
      <c r="H186" s="13" t="s">
        <v>719</v>
      </c>
      <c r="I186" s="62">
        <v>570</v>
      </c>
      <c r="J186" s="13" t="s">
        <v>720</v>
      </c>
      <c r="K186" s="8" t="s">
        <v>721</v>
      </c>
      <c r="L186" s="8" t="s">
        <v>63</v>
      </c>
      <c r="M186" s="8" t="s">
        <v>18</v>
      </c>
      <c r="N186" s="8" t="s">
        <v>17</v>
      </c>
      <c r="O186" s="8" t="s">
        <v>739</v>
      </c>
      <c r="P186" s="8" t="s">
        <v>722</v>
      </c>
      <c r="Q186" s="8"/>
      <c r="R186" s="12"/>
      <c r="S186" s="8"/>
      <c r="T186" s="60" t="s">
        <v>735</v>
      </c>
    </row>
    <row r="187" spans="1:20" x14ac:dyDescent="0.25">
      <c r="A187" s="16"/>
      <c r="B187" s="61">
        <v>162</v>
      </c>
      <c r="C187" s="3" t="s">
        <v>12</v>
      </c>
      <c r="D187" s="4" t="s">
        <v>61</v>
      </c>
      <c r="E187" s="4">
        <v>3</v>
      </c>
      <c r="F187" s="3" t="s">
        <v>723</v>
      </c>
      <c r="G187" s="6" t="s">
        <v>64</v>
      </c>
      <c r="H187" s="14" t="s">
        <v>724</v>
      </c>
      <c r="I187" s="62">
        <v>16640.849999999999</v>
      </c>
      <c r="J187" s="14" t="s">
        <v>725</v>
      </c>
      <c r="K187" s="4" t="s">
        <v>721</v>
      </c>
      <c r="L187" s="4" t="s">
        <v>63</v>
      </c>
      <c r="M187" s="4" t="s">
        <v>726</v>
      </c>
      <c r="N187" s="4" t="s">
        <v>17</v>
      </c>
      <c r="O187" s="4" t="s">
        <v>738</v>
      </c>
      <c r="P187" s="4" t="s">
        <v>727</v>
      </c>
      <c r="Q187" s="4"/>
      <c r="R187" s="11"/>
      <c r="S187" s="4"/>
      <c r="T187" s="60" t="s">
        <v>736</v>
      </c>
    </row>
    <row r="188" spans="1:20" x14ac:dyDescent="0.25">
      <c r="A188" s="16"/>
      <c r="B188" s="61">
        <v>163</v>
      </c>
      <c r="C188" s="7" t="s">
        <v>12</v>
      </c>
      <c r="D188" s="8" t="s">
        <v>143</v>
      </c>
      <c r="E188" s="8">
        <v>3</v>
      </c>
      <c r="F188" s="7" t="s">
        <v>391</v>
      </c>
      <c r="G188" s="10" t="s">
        <v>144</v>
      </c>
      <c r="H188" s="13" t="s">
        <v>749</v>
      </c>
      <c r="I188" s="62">
        <v>2261921.84</v>
      </c>
      <c r="J188" s="13" t="s">
        <v>750</v>
      </c>
      <c r="K188" s="8" t="s">
        <v>16</v>
      </c>
      <c r="L188" s="8" t="s">
        <v>60</v>
      </c>
      <c r="M188" s="8" t="s">
        <v>18</v>
      </c>
      <c r="N188" s="8" t="s">
        <v>18</v>
      </c>
      <c r="O188" s="8" t="s">
        <v>25</v>
      </c>
      <c r="P188" s="8" t="s">
        <v>751</v>
      </c>
      <c r="Q188" s="8"/>
      <c r="R188" s="12">
        <v>45199</v>
      </c>
      <c r="S188" s="8" t="s">
        <v>27</v>
      </c>
      <c r="T188" s="8"/>
    </row>
    <row r="189" spans="1:20" x14ac:dyDescent="0.25">
      <c r="A189" s="16"/>
      <c r="B189" s="61">
        <v>164</v>
      </c>
      <c r="C189" s="3" t="s">
        <v>12</v>
      </c>
      <c r="D189" s="4" t="s">
        <v>143</v>
      </c>
      <c r="E189" s="4">
        <v>4</v>
      </c>
      <c r="F189" s="3"/>
      <c r="G189" s="6" t="s">
        <v>144</v>
      </c>
      <c r="H189" s="14" t="s">
        <v>740</v>
      </c>
      <c r="I189" s="62">
        <v>19393.68</v>
      </c>
      <c r="J189" s="14" t="s">
        <v>741</v>
      </c>
      <c r="K189" s="4" t="s">
        <v>16</v>
      </c>
      <c r="L189" s="4" t="s">
        <v>60</v>
      </c>
      <c r="M189" s="4" t="s">
        <v>18</v>
      </c>
      <c r="N189" s="4" t="s">
        <v>17</v>
      </c>
      <c r="O189" s="4" t="s">
        <v>738</v>
      </c>
      <c r="P189" s="4" t="s">
        <v>742</v>
      </c>
      <c r="Q189" s="4"/>
      <c r="R189" s="11">
        <v>44985</v>
      </c>
      <c r="S189" s="4" t="s">
        <v>46</v>
      </c>
      <c r="T189" s="60" t="s">
        <v>690</v>
      </c>
    </row>
    <row r="190" spans="1:20" x14ac:dyDescent="0.25">
      <c r="A190" s="16"/>
      <c r="B190" s="61">
        <v>165</v>
      </c>
      <c r="C190" s="7" t="s">
        <v>12</v>
      </c>
      <c r="D190" s="8" t="s">
        <v>143</v>
      </c>
      <c r="E190" s="8">
        <v>4</v>
      </c>
      <c r="F190" s="7"/>
      <c r="G190" s="10" t="s">
        <v>144</v>
      </c>
      <c r="H190" s="13" t="s">
        <v>743</v>
      </c>
      <c r="I190" s="62">
        <v>219400</v>
      </c>
      <c r="J190" s="13" t="s">
        <v>744</v>
      </c>
      <c r="K190" s="8" t="s">
        <v>16</v>
      </c>
      <c r="L190" s="8" t="s">
        <v>60</v>
      </c>
      <c r="M190" s="8" t="s">
        <v>18</v>
      </c>
      <c r="N190" s="8" t="s">
        <v>17</v>
      </c>
      <c r="O190" s="8" t="s">
        <v>25</v>
      </c>
      <c r="P190" s="8" t="s">
        <v>745</v>
      </c>
      <c r="Q190" s="8"/>
      <c r="R190" s="12">
        <v>45168</v>
      </c>
      <c r="S190" s="8" t="s">
        <v>46</v>
      </c>
      <c r="T190" s="8"/>
    </row>
    <row r="191" spans="1:20" x14ac:dyDescent="0.25">
      <c r="A191" s="16"/>
      <c r="B191" s="61">
        <v>166</v>
      </c>
      <c r="C191" s="3" t="s">
        <v>12</v>
      </c>
      <c r="D191" s="4" t="s">
        <v>143</v>
      </c>
      <c r="E191" s="4">
        <v>4</v>
      </c>
      <c r="F191" s="3"/>
      <c r="G191" s="6" t="s">
        <v>144</v>
      </c>
      <c r="H191" s="14" t="s">
        <v>746</v>
      </c>
      <c r="I191" s="62">
        <v>64725</v>
      </c>
      <c r="J191" s="14" t="s">
        <v>747</v>
      </c>
      <c r="K191" s="4" t="s">
        <v>16</v>
      </c>
      <c r="L191" s="4" t="s">
        <v>60</v>
      </c>
      <c r="M191" s="4" t="s">
        <v>18</v>
      </c>
      <c r="N191" s="4" t="s">
        <v>17</v>
      </c>
      <c r="O191" s="4" t="s">
        <v>25</v>
      </c>
      <c r="P191" s="4" t="s">
        <v>748</v>
      </c>
      <c r="Q191" s="4"/>
      <c r="R191" s="11">
        <v>45168</v>
      </c>
      <c r="S191" s="4" t="s">
        <v>46</v>
      </c>
      <c r="T191" s="4"/>
    </row>
    <row r="192" spans="1:20" x14ac:dyDescent="0.25">
      <c r="A192" s="16"/>
      <c r="B192" s="61">
        <v>167</v>
      </c>
      <c r="C192" s="7" t="s">
        <v>12</v>
      </c>
      <c r="D192" s="8" t="s">
        <v>61</v>
      </c>
      <c r="E192" s="8">
        <v>4</v>
      </c>
      <c r="F192" s="7" t="s">
        <v>134</v>
      </c>
      <c r="G192" s="10" t="s">
        <v>64</v>
      </c>
      <c r="H192" s="13" t="s">
        <v>135</v>
      </c>
      <c r="I192" s="62">
        <v>18320</v>
      </c>
      <c r="J192" s="13" t="s">
        <v>135</v>
      </c>
      <c r="K192" s="8" t="s">
        <v>363</v>
      </c>
      <c r="L192" s="8" t="s">
        <v>63</v>
      </c>
      <c r="M192" s="8" t="s">
        <v>17</v>
      </c>
      <c r="N192" s="8" t="s">
        <v>17</v>
      </c>
      <c r="O192" s="8" t="s">
        <v>24</v>
      </c>
      <c r="P192" s="8" t="s">
        <v>754</v>
      </c>
      <c r="Q192" s="8" t="s">
        <v>755</v>
      </c>
      <c r="R192" s="12" t="s">
        <v>16</v>
      </c>
      <c r="S192" s="8" t="s">
        <v>16</v>
      </c>
      <c r="T192" s="8"/>
    </row>
    <row r="194" spans="2:3" x14ac:dyDescent="0.25">
      <c r="B194" s="63"/>
      <c r="C194" t="s">
        <v>728</v>
      </c>
    </row>
    <row r="195" spans="2:3" x14ac:dyDescent="0.25">
      <c r="B195" s="64"/>
      <c r="C195" t="s">
        <v>729</v>
      </c>
    </row>
    <row r="196" spans="2:3" x14ac:dyDescent="0.25">
      <c r="B196" s="65"/>
      <c r="C196" t="s">
        <v>730</v>
      </c>
    </row>
  </sheetData>
  <sheetProtection algorithmName="SHA-512" hashValue="Y5u4f7S6rKIltvJNICbpe94VZ+s8UMFx3YoNMzmcQ34rD/fw610UZtgRQIie5KTmyZfQOpBeAWAnKcLK/XbJ4A==" saltValue="UKZ8oBvxoTJT+pAD2yoFbg==" spinCount="100000" sheet="1" objects="1" scenarios="1"/>
  <autoFilter ref="B6:T192"/>
  <dataValidations count="20">
    <dataValidation allowBlank="1" showInputMessage="1" showErrorMessage="1" promptTitle="Item PAA" prompt="Não é necessário o preenchimento" sqref="B6"/>
    <dataValidation allowBlank="1" showInputMessage="1" showErrorMessage="1" promptTitle="Ação orçamentária" prompt="Informação gerada pela SOF. Para o preenchimento é preciso avaliar a tabela contida no manual de utilização do formulário de captação de demandas" sqref="C6"/>
    <dataValidation allowBlank="1" showInputMessage="1" showErrorMessage="1" promptTitle="Plano orçamentário" prompt="Informação gerada pela SOF. Para o preenchimento é preciso avaliar a tabela contida no manual de utilização do formulário de captação de demandas" sqref="D6"/>
    <dataValidation allowBlank="1" showInputMessage="1" showErrorMessage="1" promptTitle="Natureza de despesa detalhada" prompt="Informação gerada pela SOF. Para o preenchimento deve-se avaliar a classificação orçamentária informada no processo SEI do objeto " sqref="F6"/>
    <dataValidation allowBlank="1" showInputMessage="1" showErrorMessage="1" promptTitle="Demanda" prompt="Descreva o objeto da contratação resumidamente" sqref="H6"/>
    <dataValidation allowBlank="1" showInputMessage="1" showErrorMessage="1" promptTitle="Captação 2023" prompt="Insira o orçamento necessário para atender a demanda em 2023" sqref="I6"/>
    <dataValidation allowBlank="1" showInputMessage="1" showErrorMessage="1" promptTitle="Justificativa" prompt="Descreva a justificativa da contratação do objeto" sqref="J6"/>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L6"/>
    <dataValidation allowBlank="1" showInputMessage="1" showErrorMessage="1" promptTitle="Unidade" prompt="Não é necessário o preenchimento" sqref="G6"/>
    <dataValidation allowBlank="1" showInputMessage="1" showErrorMessage="1" promptTitle="UGR" prompt="Quando necessário, insira a unidade gestora responsável pelo objeto" sqref="K6"/>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6"/>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6"/>
    <dataValidation allowBlank="1" showInputMessage="1" showErrorMessage="1" promptTitle="Tipo de aquisição" prompt="Selecione “Licitação”, “Somente execução”, “Contratação direta”, “Prorrogação”, “n/a” na lista suspensa" sqref="O6"/>
    <dataValidation allowBlank="1" showInputMessage="1" showErrorMessage="1" promptTitle="Processo SEI" prompt="Informe o processo SEI do objeto " sqref="P6"/>
    <dataValidation allowBlank="1" showInputMessage="1" showErrorMessage="1" promptTitle="Nº do contrato, ARP ou NE" prompt="Quando houver sido gerado, registrar o número do contrato, ata de registro de preço ou nota de empenho do objeto. Caso contrário deve-se registrar n/a" sqref="Q6"/>
    <dataValidation allowBlank="1" showInputMessage="1" showErrorMessage="1" promptTitle="Data de referência" prompt="Este campo deve ser preenchido somente caso o tipo de aquisição seja &quot;Aquisição direta&quot; ou &quot;Licitação&quot;, caso contrário preencha &quot;n/a&quot;. A data preenchida refere-se à quando a unidade demandante espera que seja iniciada a execução da aquisição" sqref="R6"/>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6:T6"/>
    <dataValidation type="list" allowBlank="1" showInputMessage="1" showErrorMessage="1" sqref="S7:S183">
      <formula1>"Baixa, Média, Alta, n/a"</formula1>
    </dataValidation>
    <dataValidation type="list" allowBlank="1" showInputMessage="1" showErrorMessage="1" sqref="M7:N178">
      <formula1>"Sim, Não"</formula1>
    </dataValidation>
    <dataValidation type="list" allowBlank="1" showInputMessage="1" showErrorMessage="1" sqref="O7:O192">
      <formula1>"Licitação, Contratação Direta, Prorrogação, Somente execução, Somente execução - Dispensa, n/a"</formula1>
    </dataValidation>
  </dataValidations>
  <pageMargins left="0.511811024" right="0.511811024" top="0.78740157499999996" bottom="0.78740157499999996" header="0.31496062000000002" footer="0.31496062000000002"/>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zoomScale="80" zoomScaleNormal="80" workbookViewId="0">
      <selection activeCell="G25" sqref="G25"/>
    </sheetView>
  </sheetViews>
  <sheetFormatPr defaultColWidth="8.85546875" defaultRowHeight="15" outlineLevelRow="1" x14ac:dyDescent="0.25"/>
  <cols>
    <col min="1" max="1" width="3.85546875" customWidth="1"/>
    <col min="2" max="2" width="10" customWidth="1"/>
    <col min="3" max="5" width="14.28515625" customWidth="1"/>
    <col min="6" max="6" width="20.5703125" customWidth="1"/>
    <col min="7" max="7" width="9" customWidth="1"/>
    <col min="8" max="8" width="53.5703125" customWidth="1"/>
    <col min="9" max="10" width="18.85546875" customWidth="1"/>
    <col min="11" max="11" width="15.7109375" customWidth="1"/>
    <col min="12" max="12" width="22.7109375" customWidth="1"/>
    <col min="13" max="13" width="15.140625" customWidth="1"/>
    <col min="14" max="14" width="17.85546875" customWidth="1"/>
    <col min="15" max="15" width="22" bestFit="1" customWidth="1"/>
    <col min="16" max="16" width="28.140625" customWidth="1"/>
    <col min="17" max="17" width="21.7109375" customWidth="1"/>
    <col min="18" max="18" width="17.42578125" style="25" customWidth="1"/>
    <col min="19" max="19" width="15.28515625" customWidth="1"/>
  </cols>
  <sheetData>
    <row r="1" spans="1:19" ht="15.75" outlineLevel="1" thickBot="1" x14ac:dyDescent="0.3">
      <c r="A1" s="16"/>
      <c r="B1" s="16"/>
      <c r="C1" s="16"/>
      <c r="D1" s="16"/>
      <c r="E1" s="16"/>
      <c r="F1" s="16"/>
      <c r="G1" s="16"/>
      <c r="H1" s="17"/>
      <c r="I1" s="16"/>
      <c r="J1" s="17"/>
      <c r="K1" s="17"/>
      <c r="L1" s="16"/>
      <c r="M1" s="16"/>
      <c r="N1" s="16"/>
      <c r="O1" s="16"/>
      <c r="P1" s="16"/>
      <c r="Q1" s="16"/>
      <c r="R1" s="18"/>
      <c r="S1" s="16"/>
    </row>
    <row r="2" spans="1:19" ht="26.25" outlineLevel="1" thickBot="1" x14ac:dyDescent="0.5">
      <c r="A2" s="16"/>
      <c r="B2" s="52" t="s">
        <v>214</v>
      </c>
      <c r="C2" s="53"/>
      <c r="D2" s="53"/>
      <c r="E2" s="53"/>
      <c r="F2" s="53"/>
      <c r="G2" s="53"/>
      <c r="H2" s="53"/>
      <c r="I2" s="53"/>
      <c r="J2" s="53"/>
      <c r="K2" s="53"/>
      <c r="L2" s="53"/>
      <c r="M2" s="53"/>
      <c r="N2" s="53"/>
      <c r="O2" s="53"/>
      <c r="P2" s="53"/>
      <c r="Q2" s="53"/>
      <c r="R2" s="53"/>
      <c r="S2" s="53"/>
    </row>
    <row r="3" spans="1:19" ht="23.25" customHeight="1" outlineLevel="1" thickBot="1" x14ac:dyDescent="0.3">
      <c r="A3" s="16"/>
      <c r="B3" s="54" t="s">
        <v>661</v>
      </c>
      <c r="C3" s="55"/>
      <c r="D3" s="55"/>
      <c r="E3" s="55"/>
      <c r="F3" s="55"/>
      <c r="G3" s="55"/>
      <c r="H3" s="55"/>
      <c r="I3" s="55"/>
      <c r="J3" s="55"/>
      <c r="K3" s="55"/>
      <c r="L3" s="55"/>
      <c r="M3" s="55"/>
      <c r="N3" s="55"/>
      <c r="O3" s="55"/>
      <c r="P3" s="55"/>
      <c r="Q3" s="55"/>
      <c r="R3" s="55"/>
      <c r="S3" s="56"/>
    </row>
    <row r="4" spans="1:19" outlineLevel="1" x14ac:dyDescent="0.25">
      <c r="A4" s="16"/>
      <c r="B4" s="19"/>
      <c r="C4" s="19"/>
      <c r="D4" s="19"/>
      <c r="E4" s="19"/>
      <c r="F4" s="19"/>
      <c r="G4" s="19"/>
      <c r="H4" s="20"/>
      <c r="I4" s="19"/>
      <c r="J4" s="20"/>
      <c r="K4" s="20"/>
      <c r="L4" s="19"/>
      <c r="M4" s="19"/>
      <c r="N4" s="19"/>
      <c r="O4" s="19"/>
      <c r="P4" s="19"/>
      <c r="Q4" s="19"/>
      <c r="R4" s="21"/>
      <c r="S4" s="19"/>
    </row>
    <row r="5" spans="1:19" outlineLevel="1" x14ac:dyDescent="0.25">
      <c r="A5" s="16"/>
      <c r="B5" s="19"/>
      <c r="C5" s="19"/>
      <c r="D5" s="19"/>
      <c r="E5" s="19"/>
      <c r="F5" s="19"/>
      <c r="G5" s="19"/>
      <c r="H5" s="20"/>
      <c r="I5" s="22"/>
      <c r="J5" s="20"/>
      <c r="K5" s="20"/>
      <c r="L5" s="19"/>
      <c r="M5" s="19"/>
      <c r="N5" s="19"/>
      <c r="O5" s="19"/>
      <c r="P5" s="19"/>
      <c r="Q5" s="19"/>
      <c r="R5" s="21"/>
      <c r="S5" s="19"/>
    </row>
    <row r="6" spans="1:19" s="24" customFormat="1" ht="38.25" x14ac:dyDescent="0.25">
      <c r="A6" s="23"/>
      <c r="B6" s="1" t="s">
        <v>644</v>
      </c>
      <c r="C6" s="1" t="s">
        <v>0</v>
      </c>
      <c r="D6" s="1" t="s">
        <v>1</v>
      </c>
      <c r="E6" s="1" t="s">
        <v>277</v>
      </c>
      <c r="F6" s="1" t="s">
        <v>2</v>
      </c>
      <c r="G6" s="1" t="s">
        <v>6</v>
      </c>
      <c r="H6" s="1" t="s">
        <v>3</v>
      </c>
      <c r="I6" s="1" t="s">
        <v>503</v>
      </c>
      <c r="J6" s="1" t="s">
        <v>4</v>
      </c>
      <c r="K6" s="1" t="s">
        <v>7</v>
      </c>
      <c r="L6" s="1" t="s">
        <v>5</v>
      </c>
      <c r="M6" s="1" t="s">
        <v>8</v>
      </c>
      <c r="N6" s="1" t="s">
        <v>9</v>
      </c>
      <c r="O6" s="1" t="s">
        <v>646</v>
      </c>
      <c r="P6" s="1" t="s">
        <v>10</v>
      </c>
      <c r="Q6" s="1" t="s">
        <v>275</v>
      </c>
      <c r="R6" s="2" t="s">
        <v>11</v>
      </c>
      <c r="S6" s="1" t="s">
        <v>645</v>
      </c>
    </row>
    <row r="7" spans="1:19" x14ac:dyDescent="0.25">
      <c r="A7" s="16"/>
      <c r="B7" s="3"/>
      <c r="C7" s="3" t="s">
        <v>651</v>
      </c>
      <c r="D7" s="4" t="s">
        <v>652</v>
      </c>
      <c r="E7" s="4">
        <v>3</v>
      </c>
      <c r="F7" s="3" t="s">
        <v>217</v>
      </c>
      <c r="G7" s="6" t="s">
        <v>215</v>
      </c>
      <c r="H7" s="14" t="s">
        <v>653</v>
      </c>
      <c r="I7" s="5">
        <v>199625</v>
      </c>
      <c r="J7" s="14"/>
      <c r="K7" s="4" t="s">
        <v>16</v>
      </c>
      <c r="L7" s="4" t="s">
        <v>662</v>
      </c>
      <c r="M7" s="4" t="s">
        <v>17</v>
      </c>
      <c r="N7" s="4" t="s">
        <v>18</v>
      </c>
      <c r="O7" s="4" t="s">
        <v>16</v>
      </c>
      <c r="P7" s="4" t="s">
        <v>16</v>
      </c>
      <c r="Q7" s="4" t="s">
        <v>16</v>
      </c>
      <c r="R7" s="11" t="s">
        <v>16</v>
      </c>
      <c r="S7" s="4" t="s">
        <v>16</v>
      </c>
    </row>
    <row r="8" spans="1:19" x14ac:dyDescent="0.25">
      <c r="A8" s="16"/>
      <c r="B8" s="7"/>
      <c r="C8" s="7" t="s">
        <v>651</v>
      </c>
      <c r="D8" s="8" t="s">
        <v>654</v>
      </c>
      <c r="E8" s="8">
        <v>3</v>
      </c>
      <c r="F8" s="7" t="s">
        <v>655</v>
      </c>
      <c r="G8" s="10" t="s">
        <v>215</v>
      </c>
      <c r="H8" s="13" t="s">
        <v>656</v>
      </c>
      <c r="I8" s="9">
        <v>388201</v>
      </c>
      <c r="J8" s="13"/>
      <c r="K8" s="8" t="s">
        <v>16</v>
      </c>
      <c r="L8" s="8" t="s">
        <v>662</v>
      </c>
      <c r="M8" s="8" t="s">
        <v>17</v>
      </c>
      <c r="N8" s="8" t="s">
        <v>18</v>
      </c>
      <c r="O8" s="8" t="s">
        <v>16</v>
      </c>
      <c r="P8" s="8" t="s">
        <v>16</v>
      </c>
      <c r="Q8" s="8" t="s">
        <v>16</v>
      </c>
      <c r="R8" s="12" t="s">
        <v>16</v>
      </c>
      <c r="S8" s="8" t="s">
        <v>16</v>
      </c>
    </row>
    <row r="9" spans="1:19" x14ac:dyDescent="0.25">
      <c r="A9" s="16"/>
      <c r="B9" s="3"/>
      <c r="C9" s="3" t="s">
        <v>12</v>
      </c>
      <c r="D9" s="4" t="s">
        <v>61</v>
      </c>
      <c r="E9" s="4">
        <v>3</v>
      </c>
      <c r="F9" s="3" t="s">
        <v>227</v>
      </c>
      <c r="G9" s="6" t="s">
        <v>64</v>
      </c>
      <c r="H9" s="14" t="s">
        <v>290</v>
      </c>
      <c r="I9" s="5">
        <v>2817.2999999999997</v>
      </c>
      <c r="J9" s="14" t="s">
        <v>228</v>
      </c>
      <c r="K9" s="4" t="s">
        <v>282</v>
      </c>
      <c r="L9" s="4" t="s">
        <v>63</v>
      </c>
      <c r="M9" s="4" t="s">
        <v>17</v>
      </c>
      <c r="N9" s="4" t="s">
        <v>18</v>
      </c>
      <c r="O9" s="4" t="s">
        <v>24</v>
      </c>
      <c r="P9" s="4" t="s">
        <v>517</v>
      </c>
      <c r="Q9" s="4" t="s">
        <v>640</v>
      </c>
      <c r="R9" s="11" t="s">
        <v>16</v>
      </c>
      <c r="S9" s="4" t="s">
        <v>46</v>
      </c>
    </row>
    <row r="10" spans="1:19" x14ac:dyDescent="0.25">
      <c r="A10" s="16"/>
      <c r="B10" s="7"/>
      <c r="C10" s="7" t="s">
        <v>12</v>
      </c>
      <c r="D10" s="8" t="s">
        <v>61</v>
      </c>
      <c r="E10" s="8">
        <v>3</v>
      </c>
      <c r="F10" s="7" t="s">
        <v>226</v>
      </c>
      <c r="G10" s="10" t="s">
        <v>64</v>
      </c>
      <c r="H10" s="13" t="s">
        <v>337</v>
      </c>
      <c r="I10" s="9">
        <v>7285.65</v>
      </c>
      <c r="J10" s="13" t="s">
        <v>327</v>
      </c>
      <c r="K10" s="8" t="s">
        <v>328</v>
      </c>
      <c r="L10" s="8" t="s">
        <v>63</v>
      </c>
      <c r="M10" s="8" t="s">
        <v>17</v>
      </c>
      <c r="N10" s="8" t="s">
        <v>18</v>
      </c>
      <c r="O10" s="8" t="s">
        <v>24</v>
      </c>
      <c r="P10" s="8" t="s">
        <v>16</v>
      </c>
      <c r="Q10" s="8" t="s">
        <v>16</v>
      </c>
      <c r="R10" s="12" t="s">
        <v>16</v>
      </c>
      <c r="S10" s="8" t="s">
        <v>46</v>
      </c>
    </row>
    <row r="11" spans="1:19" x14ac:dyDescent="0.25">
      <c r="A11" s="16"/>
      <c r="B11" s="3"/>
      <c r="C11" s="3" t="s">
        <v>12</v>
      </c>
      <c r="D11" s="4" t="s">
        <v>61</v>
      </c>
      <c r="E11" s="4">
        <v>3</v>
      </c>
      <c r="F11" s="3" t="s">
        <v>226</v>
      </c>
      <c r="G11" s="6" t="s">
        <v>64</v>
      </c>
      <c r="H11" s="14" t="s">
        <v>338</v>
      </c>
      <c r="I11" s="5">
        <v>7437.0999999999995</v>
      </c>
      <c r="J11" s="14" t="s">
        <v>327</v>
      </c>
      <c r="K11" s="4" t="s">
        <v>328</v>
      </c>
      <c r="L11" s="4" t="s">
        <v>63</v>
      </c>
      <c r="M11" s="4" t="s">
        <v>17</v>
      </c>
      <c r="N11" s="4" t="s">
        <v>18</v>
      </c>
      <c r="O11" s="4" t="s">
        <v>24</v>
      </c>
      <c r="P11" s="4" t="s">
        <v>292</v>
      </c>
      <c r="Q11" s="4"/>
      <c r="R11" s="11" t="s">
        <v>16</v>
      </c>
      <c r="S11" s="4" t="s">
        <v>46</v>
      </c>
    </row>
    <row r="12" spans="1:19" x14ac:dyDescent="0.25">
      <c r="A12" s="16"/>
      <c r="B12" s="7"/>
      <c r="C12" s="7" t="s">
        <v>12</v>
      </c>
      <c r="D12" s="8" t="s">
        <v>61</v>
      </c>
      <c r="E12" s="8"/>
      <c r="F12" s="7" t="s">
        <v>229</v>
      </c>
      <c r="G12" s="10" t="s">
        <v>64</v>
      </c>
      <c r="H12" s="13" t="s">
        <v>367</v>
      </c>
      <c r="I12" s="9">
        <v>432380.38</v>
      </c>
      <c r="J12" s="13" t="s">
        <v>230</v>
      </c>
      <c r="K12" s="8" t="s">
        <v>363</v>
      </c>
      <c r="L12" s="8" t="s">
        <v>63</v>
      </c>
      <c r="M12" s="8" t="s">
        <v>17</v>
      </c>
      <c r="N12" s="8" t="s">
        <v>17</v>
      </c>
      <c r="O12" s="8" t="s">
        <v>16</v>
      </c>
      <c r="P12" s="8" t="s">
        <v>16</v>
      </c>
      <c r="Q12" s="8" t="s">
        <v>16</v>
      </c>
      <c r="R12" s="12" t="s">
        <v>16</v>
      </c>
      <c r="S12" s="8" t="s">
        <v>46</v>
      </c>
    </row>
    <row r="13" spans="1:19" x14ac:dyDescent="0.25">
      <c r="A13" s="16"/>
      <c r="B13" s="3"/>
      <c r="C13" s="3" t="s">
        <v>12</v>
      </c>
      <c r="D13" s="4" t="s">
        <v>61</v>
      </c>
      <c r="E13" s="4">
        <v>3</v>
      </c>
      <c r="F13" s="3" t="s">
        <v>514</v>
      </c>
      <c r="G13" s="6" t="s">
        <v>64</v>
      </c>
      <c r="H13" s="14" t="s">
        <v>224</v>
      </c>
      <c r="I13" s="5">
        <v>2622834</v>
      </c>
      <c r="J13" s="14" t="s">
        <v>225</v>
      </c>
      <c r="K13" s="4" t="s">
        <v>120</v>
      </c>
      <c r="L13" s="4" t="s">
        <v>320</v>
      </c>
      <c r="M13" s="4" t="s">
        <v>17</v>
      </c>
      <c r="N13" s="4" t="s">
        <v>18</v>
      </c>
      <c r="O13" s="4" t="s">
        <v>24</v>
      </c>
      <c r="P13" s="4" t="s">
        <v>16</v>
      </c>
      <c r="Q13" s="4" t="s">
        <v>16</v>
      </c>
      <c r="R13" s="11">
        <v>44927</v>
      </c>
      <c r="S13" s="4" t="s">
        <v>46</v>
      </c>
    </row>
    <row r="14" spans="1:19" x14ac:dyDescent="0.25">
      <c r="A14" s="16"/>
      <c r="B14" s="7"/>
      <c r="C14" s="7" t="s">
        <v>12</v>
      </c>
      <c r="D14" s="8" t="s">
        <v>61</v>
      </c>
      <c r="E14" s="8">
        <v>3</v>
      </c>
      <c r="F14" s="7" t="s">
        <v>217</v>
      </c>
      <c r="G14" s="10" t="s">
        <v>64</v>
      </c>
      <c r="H14" s="13" t="s">
        <v>378</v>
      </c>
      <c r="I14" s="9">
        <v>893569.92</v>
      </c>
      <c r="J14" s="13" t="s">
        <v>379</v>
      </c>
      <c r="K14" s="8" t="s">
        <v>90</v>
      </c>
      <c r="L14" s="8" t="s">
        <v>662</v>
      </c>
      <c r="M14" s="8" t="s">
        <v>17</v>
      </c>
      <c r="N14" s="8" t="s">
        <v>18</v>
      </c>
      <c r="O14" s="8" t="s">
        <v>16</v>
      </c>
      <c r="P14" s="8" t="s">
        <v>380</v>
      </c>
      <c r="Q14" s="8" t="s">
        <v>16</v>
      </c>
      <c r="R14" s="12" t="s">
        <v>16</v>
      </c>
      <c r="S14" s="8" t="s">
        <v>46</v>
      </c>
    </row>
    <row r="15" spans="1:19" x14ac:dyDescent="0.25">
      <c r="A15" s="16"/>
      <c r="B15" s="3"/>
      <c r="C15" s="3" t="s">
        <v>12</v>
      </c>
      <c r="D15" s="4" t="s">
        <v>13</v>
      </c>
      <c r="E15" s="4">
        <v>3</v>
      </c>
      <c r="F15" s="3" t="s">
        <v>384</v>
      </c>
      <c r="G15" s="6" t="s">
        <v>15</v>
      </c>
      <c r="H15" s="14" t="s">
        <v>224</v>
      </c>
      <c r="I15" s="5">
        <v>2195200</v>
      </c>
      <c r="J15" s="14" t="s">
        <v>218</v>
      </c>
      <c r="K15" s="4" t="s">
        <v>16</v>
      </c>
      <c r="L15" s="4" t="s">
        <v>399</v>
      </c>
      <c r="M15" s="4" t="s">
        <v>17</v>
      </c>
      <c r="N15" s="4" t="s">
        <v>18</v>
      </c>
      <c r="O15" s="4" t="s">
        <v>16</v>
      </c>
      <c r="P15" s="4" t="s">
        <v>16</v>
      </c>
      <c r="Q15" s="4" t="s">
        <v>16</v>
      </c>
      <c r="R15" s="11" t="s">
        <v>16</v>
      </c>
      <c r="S15" s="4" t="s">
        <v>16</v>
      </c>
    </row>
    <row r="16" spans="1:19" x14ac:dyDescent="0.25">
      <c r="A16" s="16"/>
      <c r="B16" s="7"/>
      <c r="C16" s="7" t="s">
        <v>12</v>
      </c>
      <c r="D16" s="8" t="s">
        <v>231</v>
      </c>
      <c r="E16" s="8" t="s">
        <v>451</v>
      </c>
      <c r="F16" s="7" t="s">
        <v>384</v>
      </c>
      <c r="G16" s="10" t="s">
        <v>144</v>
      </c>
      <c r="H16" s="13" t="s">
        <v>232</v>
      </c>
      <c r="I16" s="9">
        <v>1203368.56</v>
      </c>
      <c r="J16" s="13" t="s">
        <v>233</v>
      </c>
      <c r="K16" s="8" t="s">
        <v>16</v>
      </c>
      <c r="L16" s="8" t="s">
        <v>320</v>
      </c>
      <c r="M16" s="8" t="s">
        <v>17</v>
      </c>
      <c r="N16" s="8" t="s">
        <v>18</v>
      </c>
      <c r="O16" s="8" t="s">
        <v>16</v>
      </c>
      <c r="P16" s="8" t="s">
        <v>16</v>
      </c>
      <c r="Q16" s="8" t="s">
        <v>16</v>
      </c>
      <c r="R16" s="12" t="s">
        <v>16</v>
      </c>
      <c r="S16" s="8" t="s">
        <v>16</v>
      </c>
    </row>
    <row r="17" spans="1:19" x14ac:dyDescent="0.25">
      <c r="A17" s="16"/>
      <c r="B17" s="3"/>
      <c r="C17" s="3" t="s">
        <v>12</v>
      </c>
      <c r="D17" s="4" t="s">
        <v>239</v>
      </c>
      <c r="E17" s="4">
        <v>3</v>
      </c>
      <c r="F17" s="3" t="s">
        <v>240</v>
      </c>
      <c r="G17" s="6" t="s">
        <v>215</v>
      </c>
      <c r="H17" s="14" t="s">
        <v>241</v>
      </c>
      <c r="I17" s="5">
        <v>389000</v>
      </c>
      <c r="J17" s="14" t="s">
        <v>484</v>
      </c>
      <c r="K17" s="4" t="s">
        <v>16</v>
      </c>
      <c r="L17" s="4" t="s">
        <v>662</v>
      </c>
      <c r="M17" s="4" t="s">
        <v>17</v>
      </c>
      <c r="N17" s="4" t="s">
        <v>18</v>
      </c>
      <c r="O17" s="4" t="s">
        <v>16</v>
      </c>
      <c r="P17" s="4" t="s">
        <v>16</v>
      </c>
      <c r="Q17" s="4" t="s">
        <v>16</v>
      </c>
      <c r="R17" s="11" t="s">
        <v>16</v>
      </c>
      <c r="S17" s="4" t="s">
        <v>16</v>
      </c>
    </row>
    <row r="18" spans="1:19" x14ac:dyDescent="0.25">
      <c r="A18" s="16"/>
      <c r="B18" s="7"/>
      <c r="C18" s="7" t="s">
        <v>12</v>
      </c>
      <c r="D18" s="8" t="s">
        <v>239</v>
      </c>
      <c r="E18" s="8">
        <v>3</v>
      </c>
      <c r="F18" s="7" t="s">
        <v>240</v>
      </c>
      <c r="G18" s="10" t="s">
        <v>215</v>
      </c>
      <c r="H18" s="13" t="s">
        <v>242</v>
      </c>
      <c r="I18" s="9">
        <v>140000</v>
      </c>
      <c r="J18" s="13" t="s">
        <v>485</v>
      </c>
      <c r="K18" s="8" t="s">
        <v>16</v>
      </c>
      <c r="L18" s="8" t="s">
        <v>662</v>
      </c>
      <c r="M18" s="8" t="s">
        <v>17</v>
      </c>
      <c r="N18" s="8" t="s">
        <v>18</v>
      </c>
      <c r="O18" s="8" t="s">
        <v>16</v>
      </c>
      <c r="P18" s="8" t="s">
        <v>16</v>
      </c>
      <c r="Q18" s="8" t="s">
        <v>16</v>
      </c>
      <c r="R18" s="12" t="s">
        <v>16</v>
      </c>
      <c r="S18" s="8" t="s">
        <v>16</v>
      </c>
    </row>
    <row r="19" spans="1:19" x14ac:dyDescent="0.25">
      <c r="A19" s="16"/>
      <c r="B19" s="3"/>
      <c r="C19" s="3" t="s">
        <v>12</v>
      </c>
      <c r="D19" s="4" t="s">
        <v>239</v>
      </c>
      <c r="E19" s="4">
        <v>3</v>
      </c>
      <c r="F19" s="3" t="s">
        <v>240</v>
      </c>
      <c r="G19" s="6" t="s">
        <v>215</v>
      </c>
      <c r="H19" s="14" t="s">
        <v>487</v>
      </c>
      <c r="I19" s="5">
        <v>98000</v>
      </c>
      <c r="J19" s="14" t="s">
        <v>488</v>
      </c>
      <c r="K19" s="4" t="s">
        <v>16</v>
      </c>
      <c r="L19" s="4" t="s">
        <v>662</v>
      </c>
      <c r="M19" s="4" t="s">
        <v>17</v>
      </c>
      <c r="N19" s="4" t="s">
        <v>18</v>
      </c>
      <c r="O19" s="4" t="s">
        <v>16</v>
      </c>
      <c r="P19" s="4" t="s">
        <v>16</v>
      </c>
      <c r="Q19" s="4" t="s">
        <v>16</v>
      </c>
      <c r="R19" s="11" t="s">
        <v>16</v>
      </c>
      <c r="S19" s="4" t="s">
        <v>16</v>
      </c>
    </row>
    <row r="20" spans="1:19" x14ac:dyDescent="0.25">
      <c r="A20" s="16"/>
      <c r="B20" s="7"/>
      <c r="C20" s="7" t="s">
        <v>12</v>
      </c>
      <c r="D20" s="8" t="s">
        <v>216</v>
      </c>
      <c r="E20" s="8" t="s">
        <v>237</v>
      </c>
      <c r="F20" s="7" t="s">
        <v>243</v>
      </c>
      <c r="G20" s="10" t="s">
        <v>246</v>
      </c>
      <c r="H20" s="13" t="s">
        <v>244</v>
      </c>
      <c r="I20" s="9">
        <v>5000000</v>
      </c>
      <c r="J20" s="13" t="s">
        <v>245</v>
      </c>
      <c r="K20" s="8" t="s">
        <v>16</v>
      </c>
      <c r="L20" s="8" t="s">
        <v>130</v>
      </c>
      <c r="M20" s="8" t="s">
        <v>17</v>
      </c>
      <c r="N20" s="8" t="s">
        <v>17</v>
      </c>
      <c r="O20" s="8" t="s">
        <v>16</v>
      </c>
      <c r="P20" s="8" t="s">
        <v>16</v>
      </c>
      <c r="Q20" s="8" t="s">
        <v>16</v>
      </c>
      <c r="R20" s="12" t="s">
        <v>16</v>
      </c>
      <c r="S20" s="8" t="s">
        <v>27</v>
      </c>
    </row>
  </sheetData>
  <sheetProtection algorithmName="SHA-512" hashValue="cwGgttM9eMmdvenqYjBe2osm8/ZjKqCHqZ1AxClFdld0XGZEvnjhHBaycLOGis40lgdFf5pbJpIPl6YDXNSf8Q==" saltValue="q7c4t5HiM+MUKBkXagoeqA==" spinCount="100000" sheet="1" objects="1" scenarios="1"/>
  <autoFilter ref="B6:S20"/>
  <dataValidations count="20">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6"/>
    <dataValidation allowBlank="1" showInputMessage="1" showErrorMessage="1" promptTitle="Data de referência" prompt="Este campo deve ser preenchido somente caso o tipo de aquisição seja &quot;Aquisição direta&quot; ou &quot;Licitação&quot;, caso contrário preencha &quot;n/a&quot;. A data preenchida refere-se à quando a unidade demandante espera que seja iniciada a execução da aquisição" sqref="R6"/>
    <dataValidation allowBlank="1" showInputMessage="1" showErrorMessage="1" promptTitle="Nº do contrato, ARP ou NE" prompt="Quando houver sido gerado, registrar o número do contrato, ata de registro de preço ou nota de empenho do objeto. Caso contrário deve-se registrar n/a" sqref="Q6"/>
    <dataValidation allowBlank="1" showInputMessage="1" showErrorMessage="1" promptTitle="Processo SEI" prompt="Informe o processo SEI do objeto " sqref="P6"/>
    <dataValidation allowBlank="1" showInputMessage="1" showErrorMessage="1" promptTitle="Tipo de aquisição" prompt="Selecione “Licitação”, “Somente execução”, “Aquisição direta”, “Prorrogação”, “n/a” na lista suspensa" sqref="O6"/>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6"/>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6"/>
    <dataValidation allowBlank="1" showInputMessage="1" showErrorMessage="1" promptTitle="UGR" prompt="Quando necessário, insira a unidade gestora responsável pelo objeto" sqref="K6"/>
    <dataValidation allowBlank="1" showInputMessage="1" showErrorMessage="1" promptTitle="Unidade" prompt="Não é necessário o preenchimento" sqref="G6"/>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L6"/>
    <dataValidation allowBlank="1" showInputMessage="1" showErrorMessage="1" promptTitle="Justificativa" prompt="Descreva a justificativa da contratação do objeto" sqref="J6"/>
    <dataValidation allowBlank="1" showInputMessage="1" showErrorMessage="1" promptTitle="Captação 2023" prompt="Insira o orçamento necessário para atender a demanda em 2023" sqref="I6"/>
    <dataValidation allowBlank="1" showInputMessage="1" showErrorMessage="1" promptTitle="Demanda" prompt="Descreva o objeto da contratação resumidamente" sqref="H6"/>
    <dataValidation allowBlank="1" showInputMessage="1" showErrorMessage="1" promptTitle="Natureza de despesa detalhada" prompt="Informação gerada pela SOF. Para o preenchimento deve-se avaliar a classificação orçamentária informada no processo SEI do objeto " sqref="F6"/>
    <dataValidation allowBlank="1" showInputMessage="1" showErrorMessage="1" promptTitle="Plano orçamentário" prompt="Informação gerada pela SOF. Para o preenchimento é preciso avaliar a tabela contida no manual de utilização do formulário de captação de demandas" sqref="D6"/>
    <dataValidation allowBlank="1" showInputMessage="1" showErrorMessage="1" promptTitle="Ação orçamentária" prompt="Informação gerada pela SOF. Para o preenchimento é preciso avaliar a tabela contida no manual de utilização do formulário de captação de demandas" sqref="C6"/>
    <dataValidation allowBlank="1" showInputMessage="1" showErrorMessage="1" promptTitle="Item PAA" prompt="Não é necessário o preenchimento" sqref="B6"/>
    <dataValidation type="list" allowBlank="1" showInputMessage="1" showErrorMessage="1" sqref="M7:N20">
      <formula1>"Sim, Não"</formula1>
    </dataValidation>
    <dataValidation type="list" allowBlank="1" showInputMessage="1" showErrorMessage="1" sqref="S7:S20">
      <formula1>"Baixa, Média, Alta, n/a"</formula1>
    </dataValidation>
    <dataValidation type="list" allowBlank="1" showInputMessage="1" showErrorMessage="1" sqref="O7:O20">
      <formula1>"Licitação, Prorrogação, Somente execução, Aquisição direta, n/a"</formula1>
    </dataValidation>
  </dataValidations>
  <pageMargins left="0.511811024" right="0.511811024" top="0.78740157499999996" bottom="0.78740157499999996" header="0.31496062000000002" footer="0.31496062000000002"/>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47"/>
  <sheetViews>
    <sheetView tabSelected="1" zoomScale="90" zoomScaleNormal="90" workbookViewId="0"/>
  </sheetViews>
  <sheetFormatPr defaultRowHeight="15" x14ac:dyDescent="0.25"/>
  <cols>
    <col min="2" max="2" width="12.140625" customWidth="1"/>
    <col min="3" max="5" width="21.5703125" customWidth="1"/>
    <col min="6" max="6" width="8.140625" customWidth="1"/>
    <col min="7" max="7" width="73" customWidth="1"/>
    <col min="8" max="8" width="18.7109375" customWidth="1"/>
    <col min="10" max="11" width="13.28515625" bestFit="1" customWidth="1"/>
  </cols>
  <sheetData>
    <row r="2" spans="2:11" ht="16.5" thickBot="1" x14ac:dyDescent="0.3">
      <c r="C2" s="34"/>
    </row>
    <row r="3" spans="2:11" ht="16.5" thickBot="1" x14ac:dyDescent="0.3">
      <c r="B3" s="15"/>
      <c r="C3" s="35">
        <f>C13-SUM(PCA!I:I)-SUM('Outras ações discricionárias'!I:I)+PCA!I5</f>
        <v>-1.4901161193847656E-7</v>
      </c>
      <c r="D3" s="15"/>
      <c r="E3" s="15"/>
    </row>
    <row r="4" spans="2:11" ht="32.25" thickBot="1" x14ac:dyDescent="0.3">
      <c r="B4" s="37" t="s">
        <v>6</v>
      </c>
      <c r="C4" s="38" t="s">
        <v>258</v>
      </c>
      <c r="D4" s="38" t="s">
        <v>259</v>
      </c>
      <c r="E4" s="39" t="s">
        <v>260</v>
      </c>
      <c r="G4" s="26" t="s">
        <v>560</v>
      </c>
      <c r="H4" s="29" t="s">
        <v>561</v>
      </c>
    </row>
    <row r="5" spans="2:11" ht="18.75" x14ac:dyDescent="0.25">
      <c r="B5" s="36" t="s">
        <v>215</v>
      </c>
      <c r="C5" s="43">
        <f>SUMIF(PCA!G:G,'Resumo por unidade'!B5,PCA!I:I)+SUMIF('Outras ações discricionárias'!G:G,'Resumo por unidade'!B5,'Outras ações discricionárias'!I:I)</f>
        <v>1634826</v>
      </c>
      <c r="D5" s="43">
        <f>1047000+587826</f>
        <v>1634826</v>
      </c>
      <c r="E5" s="44">
        <f>D5-C5</f>
        <v>0</v>
      </c>
      <c r="G5" s="49" t="s">
        <v>657</v>
      </c>
      <c r="H5" s="69">
        <f>+H6+H17</f>
        <v>144054989</v>
      </c>
    </row>
    <row r="6" spans="2:11" ht="31.5" x14ac:dyDescent="0.25">
      <c r="B6" s="33" t="s">
        <v>64</v>
      </c>
      <c r="C6" s="43">
        <f>SUMIF(PCA!G:G,'Resumo por unidade'!B6,PCA!I:I)+SUMIF('Outras ações discricionárias'!G:G,'Resumo por unidade'!B6,'Outras ações discricionárias'!I:I)</f>
        <v>62400403</v>
      </c>
      <c r="D6" s="45">
        <f>62400403</f>
        <v>62400403</v>
      </c>
      <c r="E6" s="46">
        <f t="shared" ref="E6:E13" si="0">D6-C6</f>
        <v>0</v>
      </c>
      <c r="G6" s="27" t="s">
        <v>562</v>
      </c>
      <c r="H6" s="30">
        <f>SUM(H7:H16)</f>
        <v>143467163</v>
      </c>
    </row>
    <row r="7" spans="2:11" ht="18.75" x14ac:dyDescent="0.25">
      <c r="B7" s="33" t="s">
        <v>144</v>
      </c>
      <c r="C7" s="43">
        <f>SUMIF(PCA!G:G,'Resumo por unidade'!B7,PCA!I:I)+SUMIF('Outras ações discricionárias'!G:G,'Resumo por unidade'!B7,'Outras ações discricionárias'!I:I)</f>
        <v>59758135.54329396</v>
      </c>
      <c r="D7" s="45">
        <v>59758136</v>
      </c>
      <c r="E7" s="46">
        <f t="shared" si="0"/>
        <v>0.45670603960752487</v>
      </c>
      <c r="G7" s="28" t="s">
        <v>563</v>
      </c>
      <c r="H7" s="31">
        <v>62400403</v>
      </c>
      <c r="J7" s="48"/>
      <c r="K7" s="47"/>
    </row>
    <row r="8" spans="2:11" ht="18.75" x14ac:dyDescent="0.25">
      <c r="B8" s="33" t="s">
        <v>23</v>
      </c>
      <c r="C8" s="43">
        <f>SUMIF(PCA!G:G,'Resumo por unidade'!B8,PCA!I:I)+SUMIF('Outras ações discricionárias'!G:G,'Resumo por unidade'!B8,'Outras ações discricionárias'!I:I)</f>
        <v>8420610</v>
      </c>
      <c r="D8" s="45">
        <v>8420610</v>
      </c>
      <c r="E8" s="46">
        <f t="shared" si="0"/>
        <v>0</v>
      </c>
      <c r="G8" s="28" t="s">
        <v>564</v>
      </c>
      <c r="H8" s="31">
        <v>4259200</v>
      </c>
    </row>
    <row r="9" spans="2:11" ht="31.5" x14ac:dyDescent="0.25">
      <c r="B9" s="33" t="s">
        <v>246</v>
      </c>
      <c r="C9" s="43">
        <f>SUMIF(PCA!G:G,'Resumo por unidade'!B9,PCA!I:I)+SUMIF('Outras ações discricionárias'!G:G,'Resumo por unidade'!B9,'Outras ações discricionárias'!I:I)</f>
        <v>5000000</v>
      </c>
      <c r="D9" s="45">
        <v>5000000</v>
      </c>
      <c r="E9" s="46">
        <f t="shared" si="0"/>
        <v>0</v>
      </c>
      <c r="G9" s="28" t="s">
        <v>565</v>
      </c>
      <c r="H9" s="31">
        <f>50664516+1199135</f>
        <v>51863651</v>
      </c>
    </row>
    <row r="10" spans="2:11" ht="31.5" x14ac:dyDescent="0.25">
      <c r="B10" s="33" t="s">
        <v>15</v>
      </c>
      <c r="C10" s="43">
        <f>SUMIF(PCA!G:G,'Resumo por unidade'!B10,PCA!I:I)+SUMIF('Outras ações discricionárias'!G:G,'Resumo por unidade'!B10,'Outras ações discricionárias'!I:I)</f>
        <v>4259200</v>
      </c>
      <c r="D10" s="45">
        <v>4259200</v>
      </c>
      <c r="E10" s="46">
        <f t="shared" si="0"/>
        <v>0</v>
      </c>
      <c r="G10" s="28" t="s">
        <v>566</v>
      </c>
      <c r="H10" s="31">
        <v>1613355</v>
      </c>
    </row>
    <row r="11" spans="2:11" ht="18.75" x14ac:dyDescent="0.25">
      <c r="B11" s="33" t="s">
        <v>202</v>
      </c>
      <c r="C11" s="43">
        <f>SUMIF(PCA!G:G,'Resumo por unidade'!B11,PCA!I:I)+SUMIF('Outras ações discricionárias'!G:G,'Resumo por unidade'!B11,'Outras ações discricionárias'!I:I)</f>
        <v>1715557</v>
      </c>
      <c r="D11" s="45">
        <v>1715557</v>
      </c>
      <c r="E11" s="46">
        <f t="shared" si="0"/>
        <v>0</v>
      </c>
      <c r="G11" s="28" t="s">
        <v>567</v>
      </c>
      <c r="H11" s="31">
        <v>6281130</v>
      </c>
    </row>
    <row r="12" spans="2:11" ht="18.75" x14ac:dyDescent="0.25">
      <c r="B12" s="33" t="s">
        <v>253</v>
      </c>
      <c r="C12" s="43">
        <f>SUMIF(PCA!G:G,'Resumo por unidade'!B12,PCA!I:I)+SUMIF('Outras ações discricionárias'!G:G,'Resumo por unidade'!B12,'Outras ações discricionárias'!I:I)</f>
        <v>866257</v>
      </c>
      <c r="D12" s="45">
        <v>866257</v>
      </c>
      <c r="E12" s="46">
        <f t="shared" si="0"/>
        <v>0</v>
      </c>
      <c r="G12" s="28" t="s">
        <v>568</v>
      </c>
      <c r="H12" s="31">
        <v>1715557</v>
      </c>
    </row>
    <row r="13" spans="2:11" ht="19.5" thickBot="1" x14ac:dyDescent="0.3">
      <c r="B13" s="40" t="s">
        <v>261</v>
      </c>
      <c r="C13" s="41">
        <f>SUM(C5:C12)</f>
        <v>144054988.54329395</v>
      </c>
      <c r="D13" s="41">
        <f>SUM(D5:D12)</f>
        <v>144054989</v>
      </c>
      <c r="E13" s="42">
        <f t="shared" si="0"/>
        <v>0.45670604705810547</v>
      </c>
      <c r="G13" s="28" t="s">
        <v>569</v>
      </c>
      <c r="H13" s="31">
        <v>1047000</v>
      </c>
    </row>
    <row r="14" spans="2:11" ht="32.25" thickBot="1" x14ac:dyDescent="0.3">
      <c r="G14" s="28" t="s">
        <v>570</v>
      </c>
      <c r="H14" s="31">
        <v>866257</v>
      </c>
    </row>
    <row r="15" spans="2:11" ht="19.5" thickBot="1" x14ac:dyDescent="0.3">
      <c r="B15" s="15"/>
      <c r="C15" s="35">
        <f>SUMIF(PCA!T:T,"&lt;&gt;",PCA!I:I)-SUM(C17:C47)</f>
        <v>0</v>
      </c>
      <c r="D15" s="15"/>
      <c r="E15" s="15"/>
      <c r="G15" s="28" t="s">
        <v>571</v>
      </c>
      <c r="H15" s="31">
        <v>5000000</v>
      </c>
    </row>
    <row r="16" spans="2:11" ht="19.5" thickBot="1" x14ac:dyDescent="0.3">
      <c r="B16" s="37" t="s">
        <v>773</v>
      </c>
      <c r="C16" s="38" t="s">
        <v>258</v>
      </c>
      <c r="D16" s="38" t="s">
        <v>259</v>
      </c>
      <c r="E16" s="39" t="s">
        <v>260</v>
      </c>
      <c r="G16" s="28" t="s">
        <v>572</v>
      </c>
      <c r="H16" s="31">
        <v>8420610</v>
      </c>
    </row>
    <row r="17" spans="2:8" ht="18.75" x14ac:dyDescent="0.25">
      <c r="B17" s="36" t="s">
        <v>735</v>
      </c>
      <c r="C17" s="43">
        <f>SUMIF(PCA!T:T,'Resumo por unidade'!B17,PCA!I:I)</f>
        <v>570</v>
      </c>
      <c r="D17" s="43">
        <v>57208.33</v>
      </c>
      <c r="E17" s="44">
        <f>D17-C17</f>
        <v>56638.33</v>
      </c>
      <c r="G17" s="27" t="s">
        <v>658</v>
      </c>
      <c r="H17" s="50">
        <v>587826</v>
      </c>
    </row>
    <row r="18" spans="2:8" ht="18.75" x14ac:dyDescent="0.25">
      <c r="B18" s="36" t="s">
        <v>686</v>
      </c>
      <c r="C18" s="43">
        <f>SUMIF(PCA!T:T,'Resumo por unidade'!B18,PCA!I:I)</f>
        <v>16791.3</v>
      </c>
      <c r="D18" s="43">
        <v>57208.33</v>
      </c>
      <c r="E18" s="44">
        <f t="shared" ref="E18:E47" si="1">D18-C18</f>
        <v>40417.03</v>
      </c>
      <c r="G18" s="28" t="s">
        <v>659</v>
      </c>
      <c r="H18" s="31">
        <v>199625</v>
      </c>
    </row>
    <row r="19" spans="2:8" ht="19.5" thickBot="1" x14ac:dyDescent="0.3">
      <c r="B19" s="36" t="s">
        <v>760</v>
      </c>
      <c r="C19" s="43">
        <f>SUMIF(PCA!T:T,'Resumo por unidade'!B19,PCA!I:I)</f>
        <v>42235.61</v>
      </c>
      <c r="D19" s="43">
        <v>57208.33</v>
      </c>
      <c r="E19" s="44">
        <f t="shared" si="1"/>
        <v>14972.720000000001</v>
      </c>
      <c r="G19" s="51" t="s">
        <v>660</v>
      </c>
      <c r="H19" s="32">
        <v>388201</v>
      </c>
    </row>
    <row r="20" spans="2:8" ht="15.75" x14ac:dyDescent="0.25">
      <c r="B20" s="36" t="s">
        <v>757</v>
      </c>
      <c r="C20" s="43">
        <f>SUMIF(PCA!T:T,'Resumo por unidade'!B20,PCA!I:I)</f>
        <v>7535.04</v>
      </c>
      <c r="D20" s="43">
        <v>114416.65</v>
      </c>
      <c r="E20" s="44">
        <f t="shared" si="1"/>
        <v>106881.61</v>
      </c>
    </row>
    <row r="21" spans="2:8" ht="15.75" x14ac:dyDescent="0.25">
      <c r="B21" s="36" t="s">
        <v>758</v>
      </c>
      <c r="C21" s="43">
        <f>SUMIF(PCA!T:T,'Resumo por unidade'!B21,PCA!I:I)</f>
        <v>36852.07</v>
      </c>
      <c r="D21" s="43">
        <v>57208.33</v>
      </c>
      <c r="E21" s="44">
        <f t="shared" si="1"/>
        <v>20356.260000000002</v>
      </c>
    </row>
    <row r="22" spans="2:8" ht="15.75" x14ac:dyDescent="0.25">
      <c r="B22" s="36" t="s">
        <v>759</v>
      </c>
      <c r="C22" s="43">
        <f>SUMIF(PCA!T:T,'Resumo por unidade'!B22,PCA!I:I)</f>
        <v>16514.14</v>
      </c>
      <c r="D22" s="43">
        <v>57208.33</v>
      </c>
      <c r="E22" s="44">
        <f t="shared" si="1"/>
        <v>40694.19</v>
      </c>
    </row>
    <row r="23" spans="2:8" ht="15.75" x14ac:dyDescent="0.25">
      <c r="B23" s="36" t="s">
        <v>769</v>
      </c>
      <c r="C23" s="43">
        <f>SUMIF(PCA!T:T,'Resumo por unidade'!B23,PCA!I:I)</f>
        <v>14000</v>
      </c>
      <c r="D23" s="43">
        <v>57208.33</v>
      </c>
      <c r="E23" s="44">
        <f t="shared" si="1"/>
        <v>43208.33</v>
      </c>
    </row>
    <row r="24" spans="2:8" ht="15.75" x14ac:dyDescent="0.25">
      <c r="B24" s="36" t="s">
        <v>764</v>
      </c>
      <c r="C24" s="43">
        <f>SUMIF(PCA!T:T,'Resumo por unidade'!B24,PCA!I:I)</f>
        <v>9714.2000000000007</v>
      </c>
      <c r="D24" s="43">
        <v>57208.33</v>
      </c>
      <c r="E24" s="44">
        <f t="shared" si="1"/>
        <v>47494.130000000005</v>
      </c>
    </row>
    <row r="25" spans="2:8" ht="15.75" x14ac:dyDescent="0.25">
      <c r="B25" s="36" t="s">
        <v>688</v>
      </c>
      <c r="C25" s="43">
        <f>SUMIF(PCA!T:T,'Resumo por unidade'!B25,PCA!I:I)</f>
        <v>20399.82</v>
      </c>
      <c r="D25" s="43">
        <v>57208.33</v>
      </c>
      <c r="E25" s="44">
        <f t="shared" si="1"/>
        <v>36808.51</v>
      </c>
    </row>
    <row r="26" spans="2:8" ht="15.75" x14ac:dyDescent="0.25">
      <c r="B26" s="36" t="s">
        <v>766</v>
      </c>
      <c r="C26" s="43">
        <f>SUMIF(PCA!T:T,'Resumo por unidade'!B26,PCA!I:I)</f>
        <v>8458.86</v>
      </c>
      <c r="D26" s="43">
        <v>57208.33</v>
      </c>
      <c r="E26" s="44">
        <f t="shared" si="1"/>
        <v>48749.47</v>
      </c>
    </row>
    <row r="27" spans="2:8" ht="15.75" x14ac:dyDescent="0.25">
      <c r="B27" s="36" t="s">
        <v>690</v>
      </c>
      <c r="C27" s="43">
        <f>SUMIF(PCA!T:T,'Resumo por unidade'!B27,PCA!I:I)</f>
        <v>38466.61</v>
      </c>
      <c r="D27" s="43">
        <v>57208.33</v>
      </c>
      <c r="E27" s="44">
        <f t="shared" si="1"/>
        <v>18741.72</v>
      </c>
    </row>
    <row r="28" spans="2:8" ht="15.75" x14ac:dyDescent="0.25">
      <c r="B28" s="36" t="s">
        <v>696</v>
      </c>
      <c r="C28" s="43">
        <f>SUMIF(PCA!T:T,'Resumo por unidade'!B28,PCA!I:I)</f>
        <v>25750.85</v>
      </c>
      <c r="D28" s="43">
        <v>57208.33</v>
      </c>
      <c r="E28" s="44">
        <f t="shared" si="1"/>
        <v>31457.480000000003</v>
      </c>
    </row>
    <row r="29" spans="2:8" ht="15.75" x14ac:dyDescent="0.25">
      <c r="B29" s="36" t="s">
        <v>772</v>
      </c>
      <c r="C29" s="43">
        <f>SUMIF(PCA!T:T,'Resumo por unidade'!B29,PCA!I:I)</f>
        <v>9344.01</v>
      </c>
      <c r="D29" s="43">
        <v>57208.33</v>
      </c>
      <c r="E29" s="44">
        <f t="shared" si="1"/>
        <v>47864.32</v>
      </c>
    </row>
    <row r="30" spans="2:8" ht="15.75" x14ac:dyDescent="0.25">
      <c r="B30" s="36" t="s">
        <v>687</v>
      </c>
      <c r="C30" s="43">
        <f>SUMIF(PCA!T:T,'Resumo por unidade'!B30,PCA!I:I)</f>
        <v>12628.46</v>
      </c>
      <c r="D30" s="43">
        <v>57208.33</v>
      </c>
      <c r="E30" s="44">
        <f t="shared" si="1"/>
        <v>44579.87</v>
      </c>
    </row>
    <row r="31" spans="2:8" ht="15.75" x14ac:dyDescent="0.25">
      <c r="B31" s="36" t="s">
        <v>689</v>
      </c>
      <c r="C31" s="43">
        <f>SUMIF(PCA!T:T,'Resumo por unidade'!B31,PCA!I:I)</f>
        <v>14459</v>
      </c>
      <c r="D31" s="43">
        <v>57208.33</v>
      </c>
      <c r="E31" s="44">
        <f t="shared" si="1"/>
        <v>42749.33</v>
      </c>
    </row>
    <row r="32" spans="2:8" ht="15.75" x14ac:dyDescent="0.25">
      <c r="B32" s="36" t="s">
        <v>737</v>
      </c>
      <c r="C32" s="43">
        <f>SUMIF(PCA!T:T,'Resumo por unidade'!B32,PCA!I:I)</f>
        <v>9714.2000000000007</v>
      </c>
      <c r="D32" s="43">
        <v>57208.33</v>
      </c>
      <c r="E32" s="44">
        <f t="shared" si="1"/>
        <v>47494.130000000005</v>
      </c>
    </row>
    <row r="33" spans="2:5" ht="15.75" x14ac:dyDescent="0.25">
      <c r="B33" s="36" t="s">
        <v>736</v>
      </c>
      <c r="C33" s="43">
        <f>SUMIF(PCA!T:T,'Resumo por unidade'!B33,PCA!I:I)</f>
        <v>16640.849999999999</v>
      </c>
      <c r="D33" s="43">
        <v>57208.33</v>
      </c>
      <c r="E33" s="44">
        <f t="shared" si="1"/>
        <v>40567.480000000003</v>
      </c>
    </row>
    <row r="34" spans="2:5" ht="15.75" x14ac:dyDescent="0.25">
      <c r="B34" s="36" t="s">
        <v>691</v>
      </c>
      <c r="C34" s="43">
        <f>SUMIF(PCA!T:T,'Resumo por unidade'!B34,PCA!I:I)</f>
        <v>625</v>
      </c>
      <c r="D34" s="43">
        <v>57208.33</v>
      </c>
      <c r="E34" s="44">
        <f t="shared" si="1"/>
        <v>56583.33</v>
      </c>
    </row>
    <row r="35" spans="2:5" ht="15.75" x14ac:dyDescent="0.25">
      <c r="B35" s="36" t="s">
        <v>694</v>
      </c>
      <c r="C35" s="43">
        <f>SUMIF(PCA!T:T,'Resumo por unidade'!B35,PCA!I:I)</f>
        <v>4300</v>
      </c>
      <c r="D35" s="43">
        <v>57208.33</v>
      </c>
      <c r="E35" s="44">
        <f t="shared" si="1"/>
        <v>52908.33</v>
      </c>
    </row>
    <row r="36" spans="2:5" ht="15.75" x14ac:dyDescent="0.25">
      <c r="B36" s="36" t="s">
        <v>695</v>
      </c>
      <c r="C36" s="43">
        <f>SUMIF(PCA!T:T,'Resumo por unidade'!B36,PCA!I:I)</f>
        <v>17360</v>
      </c>
      <c r="D36" s="43">
        <v>57208.33</v>
      </c>
      <c r="E36" s="44">
        <f t="shared" si="1"/>
        <v>39848.33</v>
      </c>
    </row>
    <row r="37" spans="2:5" ht="15.75" x14ac:dyDescent="0.25">
      <c r="B37" s="36" t="s">
        <v>692</v>
      </c>
      <c r="C37" s="43">
        <f>SUMIF(PCA!T:T,'Resumo por unidade'!B37,PCA!I:I)</f>
        <v>285</v>
      </c>
      <c r="D37" s="43">
        <v>57208.33</v>
      </c>
      <c r="E37" s="44">
        <f t="shared" si="1"/>
        <v>56923.33</v>
      </c>
    </row>
    <row r="38" spans="2:5" ht="15.75" x14ac:dyDescent="0.25">
      <c r="B38" s="36" t="s">
        <v>697</v>
      </c>
      <c r="C38" s="43">
        <f>SUMIF(PCA!T:T,'Resumo por unidade'!B38,PCA!I:I)</f>
        <v>8499</v>
      </c>
      <c r="D38" s="43">
        <v>57208.33</v>
      </c>
      <c r="E38" s="44">
        <f t="shared" si="1"/>
        <v>48709.33</v>
      </c>
    </row>
    <row r="39" spans="2:5" ht="15.75" x14ac:dyDescent="0.25">
      <c r="B39" s="36" t="s">
        <v>770</v>
      </c>
      <c r="C39" s="43">
        <f>SUMIF(PCA!T:T,'Resumo por unidade'!B39,PCA!I:I)</f>
        <v>9500</v>
      </c>
      <c r="D39" s="43">
        <v>57208.33</v>
      </c>
      <c r="E39" s="44">
        <f t="shared" si="1"/>
        <v>47708.33</v>
      </c>
    </row>
    <row r="40" spans="2:5" ht="15.75" x14ac:dyDescent="0.25">
      <c r="B40" s="36" t="s">
        <v>693</v>
      </c>
      <c r="C40" s="43">
        <f>SUMIF(PCA!T:T,'Resumo por unidade'!B40,PCA!I:I)</f>
        <v>5000</v>
      </c>
      <c r="D40" s="43">
        <v>57208.33</v>
      </c>
      <c r="E40" s="44">
        <f t="shared" si="1"/>
        <v>52208.33</v>
      </c>
    </row>
    <row r="41" spans="2:5" ht="15.75" x14ac:dyDescent="0.25">
      <c r="B41" s="36" t="s">
        <v>765</v>
      </c>
      <c r="C41" s="43">
        <f>SUMIF(PCA!T:T,'Resumo por unidade'!B41,PCA!I:I)</f>
        <v>9360</v>
      </c>
      <c r="D41" s="43">
        <v>57208.33</v>
      </c>
      <c r="E41" s="44">
        <f t="shared" si="1"/>
        <v>47848.33</v>
      </c>
    </row>
    <row r="42" spans="2:5" ht="15.75" x14ac:dyDescent="0.25">
      <c r="B42" s="36" t="s">
        <v>763</v>
      </c>
      <c r="C42" s="43">
        <f>SUMIF(PCA!T:T,'Resumo por unidade'!B42,PCA!I:I)</f>
        <v>33999.699999999997</v>
      </c>
      <c r="D42" s="43">
        <v>57208.33</v>
      </c>
      <c r="E42" s="44">
        <f t="shared" si="1"/>
        <v>23208.630000000005</v>
      </c>
    </row>
    <row r="43" spans="2:5" ht="15.75" x14ac:dyDescent="0.25">
      <c r="B43" s="36" t="s">
        <v>762</v>
      </c>
      <c r="C43" s="43">
        <f>SUMIF(PCA!T:T,'Resumo por unidade'!B43,PCA!I:I)</f>
        <v>6994.23</v>
      </c>
      <c r="D43" s="43">
        <v>57208.33</v>
      </c>
      <c r="E43" s="44">
        <f t="shared" si="1"/>
        <v>50214.100000000006</v>
      </c>
    </row>
    <row r="44" spans="2:5" ht="15.75" x14ac:dyDescent="0.25">
      <c r="B44" s="36" t="s">
        <v>767</v>
      </c>
      <c r="C44" s="43">
        <f>SUMIF(PCA!T:T,'Resumo por unidade'!B44,PCA!I:I)</f>
        <v>582.86</v>
      </c>
      <c r="D44" s="43">
        <v>57208.33</v>
      </c>
      <c r="E44" s="44">
        <f t="shared" si="1"/>
        <v>56625.47</v>
      </c>
    </row>
    <row r="45" spans="2:5" ht="15.75" x14ac:dyDescent="0.25">
      <c r="B45" s="36" t="s">
        <v>771</v>
      </c>
      <c r="C45" s="43">
        <f>SUMIF(PCA!T:T,'Resumo por unidade'!B45,PCA!I:I)</f>
        <v>27878.400000000001</v>
      </c>
      <c r="D45" s="43">
        <v>57208.33</v>
      </c>
      <c r="E45" s="44">
        <f t="shared" si="1"/>
        <v>29329.93</v>
      </c>
    </row>
    <row r="46" spans="2:5" ht="15.75" x14ac:dyDescent="0.25">
      <c r="B46" s="36" t="s">
        <v>761</v>
      </c>
      <c r="C46" s="43">
        <f>SUMIF(PCA!T:T,'Resumo por unidade'!B46,PCA!I:I)</f>
        <v>38748.270000000004</v>
      </c>
      <c r="D46" s="43">
        <v>57208.33</v>
      </c>
      <c r="E46" s="44">
        <f t="shared" si="1"/>
        <v>18460.059999999998</v>
      </c>
    </row>
    <row r="47" spans="2:5" ht="16.5" thickBot="1" x14ac:dyDescent="0.3">
      <c r="B47" s="66" t="s">
        <v>768</v>
      </c>
      <c r="C47" s="67">
        <f>SUMIF(PCA!T:T,'Resumo por unidade'!B47,PCA!I:I)</f>
        <v>2083.6999999999998</v>
      </c>
      <c r="D47" s="67">
        <v>57208.33</v>
      </c>
      <c r="E47" s="68">
        <f t="shared" si="1"/>
        <v>55124.630000000005</v>
      </c>
    </row>
  </sheetData>
  <sheetProtection algorithmName="SHA-512" hashValue="8mLCjuAPlK5586YAohyw8HyrqBpG8GF60n13tOGQ07V8jISXfN29q6DvkIB1NK6+dx/7gbypeFHE3/WLu2NCUA==" saltValue="s/r1VbCYD135JLuXF5jOvQ==" spinCount="100000" sheet="1" objects="1" scenarios="1"/>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PCA</vt:lpstr>
      <vt:lpstr>Outras ações discricionárias</vt:lpstr>
      <vt:lpstr>Resumo por unidade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Secretaria de Administração</dc:creator>
  <cp:lastModifiedBy>Administrador</cp:lastModifiedBy>
  <dcterms:created xsi:type="dcterms:W3CDTF">2022-06-21T18:57:23Z</dcterms:created>
  <dcterms:modified xsi:type="dcterms:W3CDTF">2023-08-16T18:35:56Z</dcterms:modified>
</cp:coreProperties>
</file>