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DG\GDG\_Compartilhado\Processo de aquisições\2023\"/>
    </mc:Choice>
  </mc:AlternateContent>
  <bookViews>
    <workbookView xWindow="28680" yWindow="-120" windowWidth="29040" windowHeight="15840" activeTab="2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discricionárias'!$B$6:$S$20</definedName>
    <definedName name="_xlnm._FilterDatabase" localSheetId="0" hidden="1">PCA!$B$6:$S$179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I8" i="4" l="1"/>
  <c r="I10" i="4"/>
  <c r="I81" i="4"/>
  <c r="I77" i="4"/>
  <c r="I40" i="4"/>
  <c r="I5" i="4"/>
  <c r="D5" i="5"/>
  <c r="H9" i="5"/>
  <c r="H6" i="5" s="1"/>
  <c r="H5" i="5" s="1"/>
  <c r="C8" i="5" l="1"/>
  <c r="C9" i="5"/>
  <c r="C10" i="5"/>
  <c r="C11" i="5"/>
  <c r="C12" i="5"/>
  <c r="C5" i="5"/>
  <c r="I84" i="4" l="1"/>
  <c r="I122" i="4"/>
  <c r="C7" i="5" l="1"/>
  <c r="I50" i="4" l="1"/>
  <c r="I49" i="4"/>
  <c r="I46" i="4"/>
  <c r="I45" i="4"/>
  <c r="I64" i="4"/>
  <c r="I63" i="4"/>
  <c r="I54" i="4"/>
  <c r="I53" i="4"/>
  <c r="I56" i="4"/>
  <c r="I55" i="4"/>
  <c r="I28" i="4"/>
  <c r="I27" i="4"/>
  <c r="I16" i="4" l="1"/>
  <c r="I26" i="4"/>
  <c r="I68" i="4"/>
  <c r="I25" i="4"/>
  <c r="I7" i="4"/>
  <c r="C6" i="5" l="1"/>
  <c r="D6" i="5"/>
  <c r="E7" i="5" l="1"/>
  <c r="E9" i="5" l="1"/>
  <c r="E10" i="5"/>
  <c r="E11" i="5"/>
  <c r="E12" i="5"/>
  <c r="E8" i="5"/>
  <c r="D13" i="5"/>
  <c r="E5" i="5"/>
  <c r="C13" i="5" l="1"/>
  <c r="E6" i="5"/>
  <c r="E13" i="5" l="1"/>
</calcChain>
</file>

<file path=xl/comments1.xml><?xml version="1.0" encoding="utf-8"?>
<comments xmlns="http://schemas.openxmlformats.org/spreadsheetml/2006/main">
  <authors>
    <author>Administrador</author>
  </authors>
  <commentList>
    <comment ref="R119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21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5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8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39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  <comment ref="R140" authorId="0" shapeId="0">
      <text>
        <r>
          <rPr>
            <b/>
            <sz val="9"/>
            <color indexed="81"/>
            <rFont val="Segoe UI"/>
            <family val="2"/>
          </rPr>
          <t>SAD:</t>
        </r>
        <r>
          <rPr>
            <sz val="9"/>
            <color indexed="81"/>
            <rFont val="Segoe UI"/>
            <family val="2"/>
          </rPr>
          <t xml:space="preserve">
A data de referência deve estar em 2023 para aquisições diretas ou licitações.</t>
        </r>
      </text>
    </comment>
  </commentList>
</comments>
</file>

<file path=xl/sharedStrings.xml><?xml version="1.0" encoding="utf-8"?>
<sst xmlns="http://schemas.openxmlformats.org/spreadsheetml/2006/main" count="2635" uniqueCount="695">
  <si>
    <t>Ação orçamentária</t>
  </si>
  <si>
    <t>Plano Orçamentário</t>
  </si>
  <si>
    <t>Natureza de despesa detalhada</t>
  </si>
  <si>
    <t>Demanda</t>
  </si>
  <si>
    <t>Justificativa</t>
  </si>
  <si>
    <t>Alinhamento Estratégico</t>
  </si>
  <si>
    <t>Unidade</t>
  </si>
  <si>
    <t>UGR</t>
  </si>
  <si>
    <t>Nova demanda?</t>
  </si>
  <si>
    <t>Gasto continuado?</t>
  </si>
  <si>
    <t>Processo SEI</t>
  </si>
  <si>
    <t>Data de referência</t>
  </si>
  <si>
    <t>21BH</t>
  </si>
  <si>
    <t>0002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</si>
  <si>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</si>
  <si>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CN</t>
  </si>
  <si>
    <t>n/a</t>
  </si>
  <si>
    <t>Não</t>
  </si>
  <si>
    <t>Sim</t>
  </si>
  <si>
    <t>0000</t>
  </si>
  <si>
    <t>3.3.90.37.01</t>
  </si>
  <si>
    <t xml:space="preserve">A prestação de serviço especializado em comunicação social </t>
  </si>
  <si>
    <t>IX</t>
  </si>
  <si>
    <t>SCS</t>
  </si>
  <si>
    <t>Somente execução</t>
  </si>
  <si>
    <t>Licitação</t>
  </si>
  <si>
    <t>04788/2021</t>
  </si>
  <si>
    <t>Alta</t>
  </si>
  <si>
    <t>13197/2018</t>
  </si>
  <si>
    <t>3.3.90.39.49</t>
  </si>
  <si>
    <t>Prestação de serviço especializado em coleta de notícias de interesse do Conselho Nacional de Justiça</t>
  </si>
  <si>
    <t>08552/2019</t>
  </si>
  <si>
    <t>3.3.90.39.01</t>
  </si>
  <si>
    <t>O serviço de Banco de Imagens é extremamente importante para a  produção de conteúdo interno e externo</t>
  </si>
  <si>
    <t>Aquisição direta</t>
  </si>
  <si>
    <t>Média</t>
  </si>
  <si>
    <t>3.3.90.39.63</t>
  </si>
  <si>
    <t xml:space="preserve">Material  gráfico 1  </t>
  </si>
  <si>
    <t>Impressão de folhetos, banners, folders e outros materiais de grande volume em papel.</t>
  </si>
  <si>
    <t xml:space="preserve">Material  gráfico 2 </t>
  </si>
  <si>
    <t>00794/2022</t>
  </si>
  <si>
    <t>Prestação de serviços de impressão em vinil para eventos. Necessário para a maior parte dos eventos para fins de divulgação e sinalização</t>
  </si>
  <si>
    <t>01004/2022</t>
  </si>
  <si>
    <t>Serviço de assinatura de revistas e jornais nacionais de forma on line com o objetivo de receber notícias dos cenários nacional e internacional.</t>
  </si>
  <si>
    <t xml:space="preserve">Gerenciar os canais oficiais do CNJ nas redes socias, conhecer melhor os usuários e definir estrateégias para melhora do alcance das publicações. </t>
  </si>
  <si>
    <t>08820/2021</t>
  </si>
  <si>
    <t>Gerenciar o conteúdo de apresentação viusal para vídeos</t>
  </si>
  <si>
    <t>Baixa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</si>
  <si>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</si>
  <si>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Prestação de serviço 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</si>
  <si>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05608/2022</t>
  </si>
  <si>
    <t>3.3.90.39.05</t>
  </si>
  <si>
    <t>Contratação da ferramenta de tradução de libras e voz para o Portal CNJ.</t>
  </si>
  <si>
    <t>3.3.90.39.50</t>
  </si>
  <si>
    <t xml:space="preserve">Contratação de empresa especializada emm prestação de serviço  prestação de serviços de TV por assinatura para colher informações para realização de matérias judiciárias.  </t>
  </si>
  <si>
    <t>3.3.90.39.51</t>
  </si>
  <si>
    <t xml:space="preserve"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instalação..  </t>
  </si>
  <si>
    <t>10232/2020</t>
  </si>
  <si>
    <t>4.4.90.52.33</t>
  </si>
  <si>
    <t>Equipamentos fotográficos, de audiovisual,  desing gráfico e imprensa</t>
  </si>
  <si>
    <t>Apoiar o núcleo de reportagem, fotográfica, design gráfico e audiovisual da SCS.</t>
  </si>
  <si>
    <t>VI</t>
  </si>
  <si>
    <t>0001</t>
  </si>
  <si>
    <t>3.3.90.30.16</t>
  </si>
  <si>
    <t>XI</t>
  </si>
  <si>
    <t>SAD</t>
  </si>
  <si>
    <t>040103 - SESER</t>
  </si>
  <si>
    <t>3.3.90.30.07</t>
  </si>
  <si>
    <t>3.3.90.30.22</t>
  </si>
  <si>
    <t>Aquisição de capachos personalizados para as unidades do CNJ.</t>
  </si>
  <si>
    <t>Preservar as instalações prediais do CNJ para garantir o seu funcionamento adequado.</t>
  </si>
  <si>
    <t>040114 - SEART</t>
  </si>
  <si>
    <t>3.3.90.30.25</t>
  </si>
  <si>
    <t>040104 - SEEMP</t>
  </si>
  <si>
    <t>Prorrogação</t>
  </si>
  <si>
    <t>01328/2021</t>
  </si>
  <si>
    <t>Ressuprimento de estoque regular do Almoxarifado com a finalidade de prover as unidades dos meios necessários para desenvolvimento das atividades administrativas do CNJ.</t>
  </si>
  <si>
    <t>3.3.90.30.21</t>
  </si>
  <si>
    <t>3.3.90.37.07</t>
  </si>
  <si>
    <t>Marter a segurança das instalações e da população do CNJ</t>
  </si>
  <si>
    <t>3.3.90.37.03</t>
  </si>
  <si>
    <t>Prestação de serviços de vigilância</t>
  </si>
  <si>
    <t>Manter a segurança das instalações e da população do CNJ.</t>
  </si>
  <si>
    <t>04490/2018</t>
  </si>
  <si>
    <t>3.3.90.37.05</t>
  </si>
  <si>
    <t>3.3.90.37.02</t>
  </si>
  <si>
    <t>12839/2019</t>
  </si>
  <si>
    <t>11489/2019</t>
  </si>
  <si>
    <t>08262/2018</t>
  </si>
  <si>
    <t>Atender as Unidades com pessoal de apoio administrativo para o desenvolvimento das atividades demandadas pelo CNJ, notadamente carregamento e estocagem de bens móveis.</t>
  </si>
  <si>
    <t>Programa de Estágio Supervisionado do CNJ</t>
  </si>
  <si>
    <t>040112 - SGP</t>
  </si>
  <si>
    <t>00097/2019</t>
  </si>
  <si>
    <t>Prestação de serviço de apoio administrativo na área de assistência materno-infantil</t>
  </si>
  <si>
    <t>08544/2019</t>
  </si>
  <si>
    <t>03848/2021</t>
  </si>
  <si>
    <t>3.3.90.40.14</t>
  </si>
  <si>
    <t>04823/2020</t>
  </si>
  <si>
    <t>3.3.90.39.47</t>
  </si>
  <si>
    <t>COPF</t>
  </si>
  <si>
    <t>06859/2020</t>
  </si>
  <si>
    <t>3.3.90.39.17</t>
  </si>
  <si>
    <t>Manutenção de extintores e de mangueiras.</t>
  </si>
  <si>
    <t xml:space="preserve">Serviço de chaveiro com fornecimento de material </t>
  </si>
  <si>
    <t>Manter a segurança das instalações do CNJ.</t>
  </si>
  <si>
    <t>3.3.90.39.78</t>
  </si>
  <si>
    <t>Serviços de dedetização</t>
  </si>
  <si>
    <t>03801/2022</t>
  </si>
  <si>
    <t>Serviços de lavanderia</t>
  </si>
  <si>
    <t>01756/2022</t>
  </si>
  <si>
    <t>3.3.90.39.16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</si>
  <si>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</si>
  <si>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3.3.90.39.44</t>
  </si>
  <si>
    <t>Manutenção predial</t>
  </si>
  <si>
    <t>10739/2019</t>
  </si>
  <si>
    <t>01001/2021</t>
  </si>
  <si>
    <t>3.3.90.39.69</t>
  </si>
  <si>
    <t>Trata-se encargo decorrente do contrato de locação do edifício que abriga a sede deste Conselho (CT. 02/2016)</t>
  </si>
  <si>
    <t>3.3.90.33.01</t>
  </si>
  <si>
    <t>Passagens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</si>
  <si>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</si>
  <si>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</si>
  <si>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04942/2019</t>
  </si>
  <si>
    <t>Seguro Viagem</t>
  </si>
  <si>
    <t>05433/2020</t>
  </si>
  <si>
    <t>3.3.90.39.23</t>
  </si>
  <si>
    <t>Prestação de serviços de planejamento, organização e fornecimento de infraestrutura necessária à realização de eventos institucionais originários e/ou apoiados pelo CNJ</t>
  </si>
  <si>
    <t>14212/2019</t>
  </si>
  <si>
    <t>Prestação de serviços de apoio administrativo na área de cerimonial, por meio de postos de trabalho</t>
  </si>
  <si>
    <t>Prover  tecnicamente a SCE de apoio administrativo na realização de eventos institucionais conduzidos e/ou apoiados pelo CNJ dentro e fora de Brasília-DF</t>
  </si>
  <si>
    <t>01673/2019</t>
  </si>
  <si>
    <t>3.3.90.39.79</t>
  </si>
  <si>
    <t>I</t>
  </si>
  <si>
    <t>Rádios comunicadores digitais</t>
  </si>
  <si>
    <t xml:space="preserve">Integrar a comunicação de toda a equipe de organização dos eventos institucionais do CNJ,  permitindo uma comunicação rápida e eficaz </t>
  </si>
  <si>
    <t>040115 - SECOM</t>
  </si>
  <si>
    <t>4.4.90.52.42</t>
  </si>
  <si>
    <t>Aquisição de mobiliário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</si>
  <si>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</si>
  <si>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</si>
  <si>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</si>
  <si>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</si>
  <si>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</si>
  <si>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01301/2022</t>
  </si>
  <si>
    <t>04962/2020</t>
  </si>
  <si>
    <t>0003</t>
  </si>
  <si>
    <t>DTI</t>
  </si>
  <si>
    <t>07058/2021</t>
  </si>
  <si>
    <t>00445/2021</t>
  </si>
  <si>
    <t>05539/2021</t>
  </si>
  <si>
    <t>02474/2021</t>
  </si>
  <si>
    <t>03577/2020</t>
  </si>
  <si>
    <t>Garantir a manutenção da sala cofre e subsitemas da célula</t>
  </si>
  <si>
    <t>06325/2018</t>
  </si>
  <si>
    <t>Garantir o funcionamento dos geradores</t>
  </si>
  <si>
    <t>06342/2018</t>
  </si>
  <si>
    <t>Garantir a manutenção dos geradores e no-braks que dão suporte a sala cofre</t>
  </si>
  <si>
    <t>06317/2018</t>
  </si>
  <si>
    <t>10939/2016</t>
  </si>
  <si>
    <t>Manter a segurança aos recursos de TIC</t>
  </si>
  <si>
    <t>05461/2018</t>
  </si>
  <si>
    <t>03480/2020</t>
  </si>
  <si>
    <t>01317/2021</t>
  </si>
  <si>
    <t>Suporte técnico para equipamento de armazenamento de dados VNX 7600 (STORAGE) - Contrato 30/2019 - INSIGHT</t>
  </si>
  <si>
    <t>Soluções de TIC do Portfólio de TIC, exceto os sistemas hospedados na nuvem</t>
  </si>
  <si>
    <t>02504/2019</t>
  </si>
  <si>
    <t>03778/2021</t>
  </si>
  <si>
    <t>00414/2018</t>
  </si>
  <si>
    <t>Datajud</t>
  </si>
  <si>
    <t>III</t>
  </si>
  <si>
    <t>13700/2019</t>
  </si>
  <si>
    <t>14128/2019</t>
  </si>
  <si>
    <t>02897/2019</t>
  </si>
  <si>
    <t>Sustentação ao Portfólio de Projetos de TIC do CNJ</t>
  </si>
  <si>
    <t>06738/2021</t>
  </si>
  <si>
    <t>Garantir a conectividade entre a sede (SAFS), Sala cofre (514 norte) e STF.</t>
  </si>
  <si>
    <t>00436/2020</t>
  </si>
  <si>
    <t>SEG0</t>
  </si>
  <si>
    <t>Possibilitar acesso aos serviços que exigem o certificado digital como meio de acesso</t>
  </si>
  <si>
    <t>00248/2020</t>
  </si>
  <si>
    <t>Manter o acesso à internet</t>
  </si>
  <si>
    <t>10681/2020</t>
  </si>
  <si>
    <t>10683/2020</t>
  </si>
  <si>
    <t>00131/2020</t>
  </si>
  <si>
    <t>Manter a infraestrutura do ambiente</t>
  </si>
  <si>
    <t>03851/2021</t>
  </si>
  <si>
    <t>01203/2021</t>
  </si>
  <si>
    <t>Sustenta aplicações que necessitam dos dados da Receita Federal</t>
  </si>
  <si>
    <t>03235/2021</t>
  </si>
  <si>
    <t>Manter a segurança das aplicações que compõem o Portfólio de TIC</t>
  </si>
  <si>
    <t>03125/2021</t>
  </si>
  <si>
    <t>Manter a conformidade com a LGPD</t>
  </si>
  <si>
    <t>02094/2021</t>
  </si>
  <si>
    <t>Licenças Microsoft (Office 365, Windows e outros) - Contrato 32/2021</t>
  </si>
  <si>
    <t>02875/2021</t>
  </si>
  <si>
    <t>Atualizar a solução de rede sem fio do CNJ</t>
  </si>
  <si>
    <t>05913/2021</t>
  </si>
  <si>
    <t>09620/2021</t>
  </si>
  <si>
    <t xml:space="preserve">Prover a segurança ao parque tecnologico </t>
  </si>
  <si>
    <t>01643/2022</t>
  </si>
  <si>
    <t>01982/2021</t>
  </si>
  <si>
    <t>Manter a segurança das aplicações e ativos que compõem o Portfólio de TIC.  Operacionalizar a Gestão de Riscos e a Gestão da Continuidade de Serviços Essenciais de TIC.</t>
  </si>
  <si>
    <t>01619/2021</t>
  </si>
  <si>
    <t>0006</t>
  </si>
  <si>
    <t>DPJ</t>
  </si>
  <si>
    <t>Necessidade de adotar mecanismos que garantam a preservação da informação digital publicada na Revista Eletrônica do CNJ. A atribuição de DOI aos artigos confere, também, maior visibilidade científica. Com a contratação do DOI, busca-se eliminar o risco de perder as informações publicadas; conferir maior interesse de autores em publicar na Revista e maior visibilidade científica aos artigos, além de auxiliar no processo de contagem de citações (citação cruzada).</t>
  </si>
  <si>
    <t>Necessidade de contratação de serviços de tradução para dar maior visibilidade a essas informações às instituições de pesquisa estrangeiras, de forma a fomentar a criação de novas abordagens e perspectivas.</t>
  </si>
  <si>
    <t>05658/2021</t>
  </si>
  <si>
    <t>08599/2021</t>
  </si>
  <si>
    <t>06964/2019</t>
  </si>
  <si>
    <t>01015/2022</t>
  </si>
  <si>
    <t>Suporte Técnico para Solução de Telefonia VoIP</t>
  </si>
  <si>
    <t>Sistema Informatizado de Gestão de Pessoas</t>
  </si>
  <si>
    <t>02820/2022</t>
  </si>
  <si>
    <t>Computação em nuvem sob demanda</t>
  </si>
  <si>
    <t>13101/2019</t>
  </si>
  <si>
    <t>CONSELHO NACIONAL DE JUSTIÇA</t>
  </si>
  <si>
    <t>SGP</t>
  </si>
  <si>
    <t>0009</t>
  </si>
  <si>
    <t>3.3.90.93.03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</si>
  <si>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</si>
  <si>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Produção de programas busca disseminar a informação sobre matérias que ocorrem no CNJ, bem como de interesse o Poder Judicário</t>
  </si>
  <si>
    <t>10149/2021</t>
  </si>
  <si>
    <t>04372/2021</t>
  </si>
  <si>
    <t>Suprimento de Fundos</t>
  </si>
  <si>
    <t>040100 - SAD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</si>
  <si>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</si>
  <si>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plenários e conduzirem trabalhos em seus gabinetes.</t>
  </si>
  <si>
    <t>3.3.90.47.10</t>
  </si>
  <si>
    <t>3.3.90.47.22</t>
  </si>
  <si>
    <t>Trata-se de encargo vinculado ao fornecimento de energia elétrica</t>
  </si>
  <si>
    <t>3.3.90.47.02</t>
  </si>
  <si>
    <t>Trata-se encargo decorrente do contrato de locação do imóvel em questão (CT. 02/2016)</t>
  </si>
  <si>
    <t>0004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</si>
  <si>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</si>
  <si>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</si>
  <si>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00003/2022</t>
  </si>
  <si>
    <t>TED 08/2020 (STF e CNJ) - Utilização de uma área equivalente a 11,8 metros quadrados do espaço total da sala cofre principal do STF</t>
  </si>
  <si>
    <t>Manter contingência da solução de backup utilizada pelo CNJ</t>
  </si>
  <si>
    <t>SOF a designar</t>
  </si>
  <si>
    <t>09999/2021</t>
  </si>
  <si>
    <t>0007</t>
  </si>
  <si>
    <t>3.3.90.93.11</t>
  </si>
  <si>
    <t>Concessão de Bolsas de Pós-Gradução</t>
  </si>
  <si>
    <t>Concessão de Bolsas de Língua Estrangeira</t>
  </si>
  <si>
    <t>3.3.90.39.00</t>
  </si>
  <si>
    <t>Apoiar a execução de projetos e ações estratégicas para a elaboração e implementação de políticas judiciárias alinhadas aos planos estratégicos do CNJ e do Poder Judiciário em 5 eixos prioritários: 1) proteção dos direitos humanos e do meio ambiente; 2) garantia da segurança jurídica conducente à otimização do ambiente de negócios no Brasil; 3) combate à corrupção, ao crime organizado e à lavagem de dinheiro; 4) incentivo ao acesso à justiça digital; e 5) o fortalecimento da vocação constitucional do STF.</t>
  </si>
  <si>
    <t>PO criado para permitir planejamento mais preciso sobre a destinação de recursos orçamentários e financeiros para projetos estratégicos do CNJ e aumentar a a qualidade de sua gestão.</t>
  </si>
  <si>
    <t>SG/DG</t>
  </si>
  <si>
    <t>TED 02/2020 - UFPE = Projeto Laboratório de Mineração de Processos no Judiciário</t>
  </si>
  <si>
    <t>Fomentar a Transformação Digital</t>
  </si>
  <si>
    <t>01764/2020</t>
  </si>
  <si>
    <t>Realização de Eventos de Capacitação de Servidores (Internos e Externos)</t>
  </si>
  <si>
    <t>Programa de Desenvolvimento de Líderes</t>
  </si>
  <si>
    <t>0008</t>
  </si>
  <si>
    <t>CEAJUD</t>
  </si>
  <si>
    <t>3.3.90.36.28</t>
  </si>
  <si>
    <t>Treinamento DTI</t>
  </si>
  <si>
    <t>Registros de softwares do CNJ no Sistema  E-INPI (CODEX e SINAPSES) - 04080/2021</t>
  </si>
  <si>
    <t>Garantir o registro de criações intelectuais de titularidade do CNJ</t>
  </si>
  <si>
    <t>Orçamento</t>
  </si>
  <si>
    <t>Limite</t>
  </si>
  <si>
    <t>Diferença</t>
  </si>
  <si>
    <t>TOTAL</t>
  </si>
  <si>
    <t>03660/2022</t>
  </si>
  <si>
    <t>00883/2022</t>
  </si>
  <si>
    <t>00516/2022</t>
  </si>
  <si>
    <t>04639/2022</t>
  </si>
  <si>
    <t>06741/2021</t>
  </si>
  <si>
    <t>01768/2022</t>
  </si>
  <si>
    <t>04338/2021</t>
  </si>
  <si>
    <t>04141/2022</t>
  </si>
  <si>
    <t>05134/2019</t>
  </si>
  <si>
    <t>Trata-se de serviço essencial a ser executado de forma contínua e destinado a atender necessidade permanente do CNJ</t>
  </si>
  <si>
    <t>03160/2021</t>
  </si>
  <si>
    <t>4.4.90.52.06</t>
  </si>
  <si>
    <t>01212/2022</t>
  </si>
  <si>
    <t>3.3.90.31.99</t>
  </si>
  <si>
    <t>Nº do contrato, ata de registro de preço ou nota de empenho</t>
  </si>
  <si>
    <t>3.3.90.30.44</t>
  </si>
  <si>
    <t>Grupo de natureza de despesa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</si>
  <si>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</si>
  <si>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>Viabilizar a prestação de serviços destinados ao envio de comunicações processuais, correspondências, documentos ofíciais e divulgação de informações institucionais.</t>
  </si>
  <si>
    <t>Contrato n. 27/2021</t>
  </si>
  <si>
    <t>Energia elétrica</t>
  </si>
  <si>
    <t xml:space="preserve">040104 - SEEMP </t>
  </si>
  <si>
    <t>Água e esgoto</t>
  </si>
  <si>
    <t>Contrato n. 11/2020</t>
  </si>
  <si>
    <t>Manutenção ar condicionado 514N</t>
  </si>
  <si>
    <t>Contrato n. 12/2021</t>
  </si>
  <si>
    <t>Manutenção elevadores 514N</t>
  </si>
  <si>
    <t>Contrato n. 6/2021</t>
  </si>
  <si>
    <t xml:space="preserve">Ressarcimento de peças ar condicionado </t>
  </si>
  <si>
    <t>Taxa de iluminação pública</t>
  </si>
  <si>
    <t>4.4.90.52.12</t>
  </si>
  <si>
    <t>Não iniciado</t>
  </si>
  <si>
    <t>Instalação, Manutenção e Remanejamento de peças de Comunicação Visual das edificações do CNJ</t>
  </si>
  <si>
    <t>3 e 4</t>
  </si>
  <si>
    <t xml:space="preserve">Manutenção e Remanejamento de Persianas das edificações do CNJ  </t>
  </si>
  <si>
    <t>Atender demandas excepcionais e urgentes - um suprimento no valor de R$ 6.000,00 a cada 60 meses</t>
  </si>
  <si>
    <t>Renovação de assinatura da Ferramenta Banco de Preços</t>
  </si>
  <si>
    <t>Ferramenta auxiliar de pesquisa de preços</t>
  </si>
  <si>
    <t>Aquisição de Materiais de Expediente e/ou Materiais de Consumo, que não possam ser incluídos no Almoxarifado Virtual.</t>
  </si>
  <si>
    <t xml:space="preserve">040102 - SEALM </t>
  </si>
  <si>
    <t>Almoxarifado Virtual (Contrato n. 22/2021)</t>
  </si>
  <si>
    <t>Prover as unidades dos meios necessários para desenvolvimento das atividades administrativas do CNJ.</t>
  </si>
  <si>
    <t>Contrato n. 22/2021</t>
  </si>
  <si>
    <t xml:space="preserve">040106 - SESIN </t>
  </si>
  <si>
    <t>Aquisições de Materiais para confecção de crachás</t>
  </si>
  <si>
    <t>Aquisição de impressora - SmartCard</t>
  </si>
  <si>
    <t>Manutenção de câmeras e CFTV</t>
  </si>
  <si>
    <t>Manutenção de Pórticos Detectores de Metais</t>
  </si>
  <si>
    <t>Compra de Insumos para os cursos - ANSPJ</t>
  </si>
  <si>
    <t>Possibilitar a execução de cursos afetos à segurança institucional na Academia Nacional de Segurança do Poder Judiciário.</t>
  </si>
  <si>
    <t>4.4.90.52.24</t>
  </si>
  <si>
    <t>Aquisição de Colete Balístico</t>
  </si>
  <si>
    <t>Garantir a segurança das autoridades do CNJ.</t>
  </si>
  <si>
    <t>Aquisição de Arma de Fogo e Munições</t>
  </si>
  <si>
    <t>Aparelhar a força de trabalho do Conselho Nacional de Justiça, bem como possibilitar execução de treinamento durante o ano para esta força de trabalho.</t>
  </si>
  <si>
    <t>Equipamento Virtual de Treinamento - ANSPJ</t>
  </si>
  <si>
    <t>Aparelhar a Academia Nacional de Segurança do Poder Judiciário, fim realização de treinamento com baixo custo.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</si>
  <si>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</t>
  </si>
  <si>
    <t xml:space="preserve">040109 - SCE </t>
  </si>
  <si>
    <t>VII</t>
  </si>
  <si>
    <t>Contrato n. 36/2019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</si>
  <si>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</si>
  <si>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</si>
  <si>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</si>
  <si>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</si>
  <si>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</si>
  <si>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</si>
  <si>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Prestação dos Serviços de Condução de Veículos</t>
  </si>
  <si>
    <t>Manter a operacionalidade dos serviços de transportes do CNJ</t>
  </si>
  <si>
    <t xml:space="preserve">040117 - SETRA </t>
  </si>
  <si>
    <t>Contrato n. 05/2019</t>
  </si>
  <si>
    <t>Sistema de gestão de frota-serviços de administração e gerenciamento compartilhado de frota para o  fornecimento de combustíveis  para veículos da frota</t>
  </si>
  <si>
    <t>Contrato n. 17/2022</t>
  </si>
  <si>
    <t>Sistema de gestão de frota-serviços de administração e gerenciamento compartilhado de frota para a manutenção preventiva e corretiva de veículos e equipamentos e higienização de veículos</t>
  </si>
  <si>
    <t>Contrato n. 07/2021</t>
  </si>
  <si>
    <t>Seguro  da frota de veículos</t>
  </si>
  <si>
    <t>Contrato n. 13/2018</t>
  </si>
  <si>
    <t>Contrato n. 08/2020</t>
  </si>
  <si>
    <t>Contrato n. 09/2020</t>
  </si>
  <si>
    <t>Licenciamento anual</t>
  </si>
  <si>
    <t>Renovação da concessão da autorização de uso de placas especiais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</si>
  <si>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</si>
  <si>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</si>
  <si>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Fornecimento de frutas e gêneros alimentícios</t>
  </si>
  <si>
    <t>Atender a demandas de Gêneros Alimentícios para distribuição de lanches nos dias de Sessão Plenária aos Conselheiros do CNJ</t>
  </si>
  <si>
    <t>Serviços de jardinagem</t>
  </si>
  <si>
    <t>Necessidade de manutenção das áreas verdes dos edifícios ocupados pelo CNJ com podagem de gramas, plantas e recolhimento e descarte do restos provenientes do serviço.</t>
  </si>
  <si>
    <t>Telefonista</t>
  </si>
  <si>
    <t>Atender as demandas para atendimento com o público externo, principalmente com projetos e campanhas do CNJ</t>
  </si>
  <si>
    <t>Limpeza e manutenção</t>
  </si>
  <si>
    <t>Atender a limpeza, higienização e conservação de bens móveis e imóveis do CNJ</t>
  </si>
  <si>
    <t>Atender a emanda de serviços de controles de vetores e pragas urbanas</t>
  </si>
  <si>
    <t>Serviços de carimbo</t>
  </si>
  <si>
    <t>Prover a confecção de carimbo para utilização das unidades do CNJ a fim de se padronizar texto visando economia de tempo.</t>
  </si>
  <si>
    <t>3.3.90.39.46</t>
  </si>
  <si>
    <t>Atender as demandas de serviços de lavanderia a fim de recolher, lavar e passar, forros, tolhas de mesa utilizados na Copa.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</si>
  <si>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</si>
  <si>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</si>
  <si>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Atender as demandas de prestação de serviço de copeiragem, demandado diariamente e na realização de reuniões e eventos no âmbito do CNJ com entrega de água e café, bem como preparação de lanches para os conselheiros em dias de Sessão Plenária.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</si>
  <si>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</si>
  <si>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</si>
  <si>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Contrato n. 18/2020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</si>
  <si>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</si>
  <si>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</si>
  <si>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Prestação de serviço de apoio na área de secretariado</t>
  </si>
  <si>
    <t>Contrato n. 02/2022</t>
  </si>
  <si>
    <t>Prestação de serviços de estocagem e carregamento de bens</t>
  </si>
  <si>
    <t xml:space="preserve">0401104 - SEMAP </t>
  </si>
  <si>
    <t>Aluguel - Edífcio Premium</t>
  </si>
  <si>
    <t>Contrato n. 21/2019</t>
  </si>
  <si>
    <t>Seguro Predial - Edífcio Premium</t>
  </si>
  <si>
    <t>IPTU - Edifício Premium</t>
  </si>
  <si>
    <t xml:space="preserve">040104 - SEMAP </t>
  </si>
  <si>
    <t xml:space="preserve">Obrigatório nos casos de viagens internacionais. </t>
  </si>
  <si>
    <t>Necessidade de nova licitação para realinhamento do valor do contrato 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2023. Os valores salarais foram revisados de acordo com as novas CCTs e também foi realizado acréscimo de 5% nos valores de alguns salários (que não tem CCT ativa) e no valor dos uniformes. Ainda, foi calculado um acréscimo de 8%, referente à projeção do IPCA para  2022.</t>
  </si>
  <si>
    <t>Prêmio Valoriza CNJ</t>
  </si>
  <si>
    <t>Promover o reconhecimento e a valorização dos servidores do CNJ, bem como fortalecer a cultura e o hábito do reconhecimento e valorização; promover a saúde, o bem-estar físico, psicológico e social e prevenir agravos; favorecer relações socioprofssionais saudáveis; melhorara o desempenho profissional e os níveis de produtividade, aliado com a diminuição dos índices de absenteísmo e de rotatividade; otimizar o nível de integração e comunicação entre os trabalhadores, entre as unidades do CNJ e com a sociedade. Foi atribuído o valor máximo a ser utilizado com compra direta por dispensa de licitação, cuja previsão na nova de Lei de Licitações e Contratos Administrativos é no montante de R$ 54.020,41, tendo sido ainda calculado um reajuste de 8% relativo à projeção do IPCA (R$ 58.342,04)</t>
  </si>
  <si>
    <t>04364/2022</t>
  </si>
  <si>
    <t>Projeto relacionado à gestão do desempenho do CNJ em continuidade à gestão por competências e ao dimensionamento de pessoal</t>
  </si>
  <si>
    <t xml:space="preserve"> O valor inicial considerado foi aquele orçado em 2019 pela Universidade Federal do Pará (UFPA) para a realização do projeto de dimensionamento de pessoal (Doc. SEI 0674713) que contava, em seu escopo, com a realização de oficinas para todas as unidades do Conselho e valores de diárias, passagens e locomoção, material de ensino e bolsas de ensino e de pesquisa, no total de R$ 303.102,00. Esta valor foi corrigido pelo índice IPCA desde maio/2019, o que resultou em um orçamento aproximado de R$ 371.500,00.</t>
  </si>
  <si>
    <t>Todos os valores a serem gastos visam a manutenção do programa de estágio no âmbito do Conselho Nacnional de Justiça. Valor total para as despesas com 110 estagiários de nível superior. O valor da Bolsa de Estágio de Nível Superior de R$ 1.053,00 (valor atual R$ 976,00 + 7,89% de IPCA) e taxa de administração de estagiário de R$ 15,00  (possível valor reajustado com a previsão de alteração contratual para que a empresa realize o pagamento diretamente aos estagiários) + auxílio transporte de R$ 11,87 por dia, (R$ 11,00 pagos atualmente, acrescidos de 7,89% do IPCA, considerando-se 22 dias úteis no mês), prevendo-se o valor total de R$ 1.754.464,80.</t>
  </si>
  <si>
    <t>Contrato n. 15/2020</t>
  </si>
  <si>
    <t>Valores para atender à concessão de ajuda de custo para viagem, mudança e instralação de servidores, magistrado, conselheiros e membros do Ministério Público</t>
  </si>
  <si>
    <t xml:space="preserve">A indenização da ajuda de custo para mudança é calculada com base na remuneração do servidor, subsídio do juiz auxiliar ou conselheiro e, ainda, compreende o ressarcimento dos gastos com transporte de mobiliário e bagagem e passagem aérea ou rodoviária.  No cálculo, consideramos o pagamento de  30 benefícios num valor unitário de R$ 37.328,65 (remuneração de Conselheiro do CNJ em maio de 2022), já prevendo-se o encerramento de mandato de 6 (seis) Conselheiros no ano de 2023 e a mudança da Presidência do CNJ em razão de futura aposentadoria compulsória da próxima Presidente do CNJ, Ministra Rosa Weber, a ocorrer em outubro de 2023. </t>
  </si>
  <si>
    <t>03340/2022</t>
  </si>
  <si>
    <t xml:space="preserve">TED STF </t>
  </si>
  <si>
    <t xml:space="preserve">Ressarcimento das despesas realizadas pelo STF em favor do CNJ </t>
  </si>
  <si>
    <t>TED n. 008/2020</t>
  </si>
  <si>
    <t>3.3.90.14.14</t>
  </si>
  <si>
    <t>4.4.90.52.35</t>
  </si>
  <si>
    <t>3.3.90.37.04</t>
  </si>
  <si>
    <t>Prestação presencial de serviços, sob demanda, de desenvolvimento e manutenção de software com práticas ágeis.  Contrato 13/2021</t>
  </si>
  <si>
    <t>Sustentação de Soluções de TIC do Portfólio. Ex. Pje, BNMP, DATAJUD, SEI, SGRH, entre outros</t>
  </si>
  <si>
    <t>Novo Contrato de Nuvem. Substituto do Contrato 24/2021.</t>
  </si>
  <si>
    <t>Necessidade de modernizar o parque tecnológico, adotando nova abordagem para sua infraestrutura de TIC, no caso do presente projeto, ensejando maior economicidade agilidade, proteção, segurança e alta disponibilidade na hospedagem de sistemas e projetos estratégicos de interesse social.</t>
  </si>
  <si>
    <t>3.3.90.40.10</t>
  </si>
  <si>
    <t>Prestação de serviços técnicos de atendimento remoto e presencial aos usuários de soluções de TIC. Contrato 35/2021</t>
  </si>
  <si>
    <t>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</si>
  <si>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3.3.90.40.11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</si>
  <si>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</si>
  <si>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</si>
  <si>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Prestação de serviços técnicos para eventual prestação de apoio às atividades de planejamento, processos e gerenciamento de projetos em Tecnologia  da Informação, a fim de atender às demandas do CNJ.   Contrato 03/2020 - MEMORA</t>
  </si>
  <si>
    <t>Atividades de suporte à Gestão e Governança.
Apoio na elaboração de Pareceres, Estudos, no monitoramento de Projetos, entre outros</t>
  </si>
  <si>
    <t>V</t>
  </si>
  <si>
    <t>3.3.90.40.21</t>
  </si>
  <si>
    <t xml:space="preserve"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      Contrato 29/2020 - GARTNER    </t>
  </si>
  <si>
    <t>Suporte à Gestão e Governança.
Aconselhamento e elaboração de estudos de TIC</t>
  </si>
  <si>
    <t>3.3.90.40.06</t>
  </si>
  <si>
    <t xml:space="preserve">Prestação do fornecimento de subscrição Elastic Cloud Enterprise  Contrato 05/2020 - ASPER </t>
  </si>
  <si>
    <t>Serviços especializados "elastic cloud enterprise" - Contrato 43/2019</t>
  </si>
  <si>
    <t>O CNJ conseguirá ter maiores insumos para definições de políticas nacionais para o Judiciário</t>
  </si>
  <si>
    <t>Necessário para: manter todas as ferramentas de colaboração / manter as ferramentas de produtividade online / possibilitar a instalação do office nos computadores / Licenciar os pcs com Windows / Manter os portáteis seguros com o Security Mobile / Manter o licenciamentos do servidores windows e sql server ativos / manter licenciamento de visio online / Permitir reuniões  e eventos do CNJ</t>
  </si>
  <si>
    <t>3.3.90.40.07</t>
  </si>
  <si>
    <t>Prestação do serviço de manutenção, com suporte e atualização de versões para o Sistema Gerenciador de Banco de Dados (SGBD - Oracle) 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</si>
  <si>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</si>
  <si>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Serviços de manutenção da célula da Sala Cofre - Substituto Contrato 19/2018</t>
  </si>
  <si>
    <t>Prestação de serviços de manutenção preventiva, corretiva e evolutiva da Sala Cofre (célula) com certificação ABNT NBR 15.247 (Grupo 1)- Contrato 19/2018 - ACECO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</si>
  <si>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</si>
  <si>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</si>
  <si>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</si>
  <si>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</si>
  <si>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</si>
  <si>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</si>
  <si>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3.3.90.40.13</t>
  </si>
  <si>
    <t xml:space="preserve">Prestação dos serviços de link de comunicação para interligação das unidades descentralizadas do CNJ. -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</si>
  <si>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</si>
  <si>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</si>
  <si>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 xml:space="preserve">Garantir que a solução de telefonia VOIP tenha suporte técnico apropriado para que os serviços telefônicos disponibilizados aos usuários do CNJ não sofram indisponibilidade. </t>
  </si>
  <si>
    <t>Serviços de manutenção do grupo gerador e UPS - Substituto do Contrato 21/2018</t>
  </si>
  <si>
    <t>Serviços de manutenção preventiva, corretiva e evolutiva dos subsistemas de alimentação elétrica (UPS e Geradores) da sala cofre (grupo 2). - Contrato 21/2018 - Power Safety</t>
  </si>
  <si>
    <t>Serviços técnicos de monitoramento, operação e controle do ambiente tecnológico do CNJ. Contrato 31/2018 - ALGAR TI - Monitoramento 24x7 baseados em níveis de serviço, medidos por indicadores, para execução continuada de atividades de monitoramento, operação e controle do ambiente 
tecnológico do CNJ.</t>
  </si>
  <si>
    <t>O contrato de monitoramento,  operação e controle tem por finalidade manter a disponibilidade dos serviços mantidos pelo CNJ 24x7</t>
  </si>
  <si>
    <t>Serviços técnicos de monitoramento, operação e controle do ambiente tecnológico do CNJ. Substituto do Contrato 31/2018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</si>
  <si>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</si>
  <si>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
</t>
  </si>
  <si>
    <t>3.3.90.40.17</t>
  </si>
  <si>
    <t>Serviços de Suporte Técnico para Equipamentos de Armazenagem de Dados (Storage Huawei)</t>
  </si>
  <si>
    <t xml:space="preserve">Serviços de sustentação da subscrição de software online para apoio ao escritório de projetos, gerente de projetos,  atividades, e geração de relatórios nativos pela solução e consultoria em implantação. -  Contrato 21/2022 </t>
  </si>
  <si>
    <t>Serviços de Suporte Appliance Backup. Contrato 38/2021 - JAMC Consultoria</t>
  </si>
  <si>
    <t>Serviços de suporte técnico para a fitoteca -  Contrato 03/2022</t>
  </si>
  <si>
    <t>Serviços de abastecimento de diesel do gerador- Substituto do Contrato 20/2018</t>
  </si>
  <si>
    <t>Serviços de Reabastecimento dos Tanques do Gerador  - Contrato 20/2018 - DATACENTER</t>
  </si>
  <si>
    <t>Serviços de Sustentação de Recuperação dos dados contidos no Cadastros de Pessoa Física (CPF) e Pessoa Jurídica(CNPJ), para fornecimento de informações ao PJe e outros sistemas do Conselho Nacional de Justiça - Contrato 06/2022</t>
  </si>
  <si>
    <t>Serviços de links de internet com serviço de proteção a DDOS ( Link 1, redundante ao link 2) -  Contrato 27/2020 - ConnectX -</t>
  </si>
  <si>
    <t>Serviços de links de internet com serviço de proteção a DDOS (Link 2, redundante ao link 1) -  Contrato 28/2020 - RD Telecom</t>
  </si>
  <si>
    <t>Serviços de Manutenção do Parque de Computadores Servidores do CNJ (Dell e HP) - Contrato 31/2021</t>
  </si>
  <si>
    <t>4.4.90.40.02</t>
  </si>
  <si>
    <t>Renovação Licenças VMware - Substituto do contrato 57/2019</t>
  </si>
  <si>
    <t>Após o encerramento do período de garantia técnica das licenças adquiridas no contrato n. 57/2019 (em dezembro de 2022), será necessário realizar nova contratação para manutenção da utilização dos softwares VMWare.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</si>
  <si>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</si>
  <si>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</si>
  <si>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Licenças Netbackup - Substituto dos itens 1 e 2 do Contrato 38/2021 - PETACORP(JAMC)</t>
  </si>
  <si>
    <t>Por meio do contrato n. 38/2021 o CNJ adquiriu garantia do licenciamento do software Netbackup por 24 meses. Após o encerramento deste prazo (em dezembro de 2023), será necessário realizar nova contratação para manutenção da utilização do software.</t>
  </si>
  <si>
    <t>Risco no processamento da Folha de Pagamento do CNJ</t>
  </si>
  <si>
    <t>A computação em nuvem desponta como tecnologia suficientmente posicionada na Adm. Pública, apta a comportar os requisitos e demandas de negócio do CNJ.</t>
  </si>
  <si>
    <t>3</t>
  </si>
  <si>
    <t>3.3.90.40.20</t>
  </si>
  <si>
    <t>Incentivar o desenvolvimento de capacidades dos Sevidores de TIC</t>
  </si>
  <si>
    <t xml:space="preserve">Serviços Gerenciados de Segurança da Informação (MSS) - Contrato 08/2021 - ISH </t>
  </si>
  <si>
    <t>Serviços e soluções para adequação do CNJ à Lei 13.709/2018, Lei Geral de Proteção de Dados (LGPD) - 02094/2021</t>
  </si>
  <si>
    <t>Serviços de Apoio Técnico da Solução GRC ( Governança Riscos e Compliance) - Contrato 10/2022</t>
  </si>
  <si>
    <t>Serviços de Provimento de solução de segurança de inteligência cibernética - Contrato 38/2019 - ZERUM</t>
  </si>
  <si>
    <t>Suporte Técnico para Solução de Segurança Integrada de Proteção contra Ameaças Avançadas(APT)</t>
  </si>
  <si>
    <t>Solução de análise de vulnerabilidades do Conselho Nacional de Justiça (CNJ) - Contrato 26/2021</t>
  </si>
  <si>
    <t>Licenciamento, suporte e garantia de Firewall</t>
  </si>
  <si>
    <t>Vencimento em 10/01/2023</t>
  </si>
  <si>
    <t>Serviços de Garantia Técnica e Treinamento (WAF) - de solução de firewall de aplicação Web (WAF). Contrato 01982/2021</t>
  </si>
  <si>
    <t>3.3.90.40.23</t>
  </si>
  <si>
    <t>Serviços de emissão de certificados digitais padrão ICP-Brasil, incluindo visitas para sua emissão, bem como o fornecimento de dispositivos tokens USB para armazenamento. - Contrato 30/2020 - Soluti</t>
  </si>
  <si>
    <t>Suporte técnico para 2 (dois) equipamentos de Firewall Fortigate 1500D e 1 (um) equipamento de Gerência do Firewall Fortimanager 1000D (perímetro de rede)  - Contrato 01/2019 - NCT</t>
  </si>
  <si>
    <t>Expansão da solução de Inteligência Cibernética</t>
  </si>
  <si>
    <t>Propiciar expansão da  ferramenta de busca parametrizada de dados e informações em todo o ambiente institucional do CNJ.</t>
  </si>
  <si>
    <t>3.3.90.40.22</t>
  </si>
  <si>
    <t>4.4.90.40.06</t>
  </si>
  <si>
    <t>Aquisição de Solução de Firewall de Aplicação WEB (WAF) - 01982/2021</t>
  </si>
  <si>
    <t>3.3.90.39.65</t>
  </si>
  <si>
    <t>Parceria IPEA - Pesquisa sobre Assédio Moral e Sexual</t>
  </si>
  <si>
    <t>Realizar atribuição legal do Departamento podendo celebrar contratos com pessoas jurídicas para alcance das finalidades estabelecidas no artigo 5º da  Lei 11. 364, de 26 de outubro de 2006.</t>
  </si>
  <si>
    <t>Serviços de Tradução</t>
  </si>
  <si>
    <t>6ª Edição da Série Justiça Pesquisa</t>
  </si>
  <si>
    <t>Aquisição de DOI para os artigos da Revista CNJ</t>
  </si>
  <si>
    <t xml:space="preserve">Renovação de assinatura: Minha Biblioteca </t>
  </si>
  <si>
    <t>A informação acessível por meio digital facilita a tomada de decisões, além de permitir sua disseminação de forma ágil. O acesso digital a livros, artigos, leis e jurisprudência facilita o compartilhamento da informação jurídica. A crise sanitária do covid-19 fez com que o mundo buscasse alternativas que permitissem o contínuo desenvolvimento informacional. E a tecnologia permitiu a continuidade dos serviços institucionais de forma remota.</t>
  </si>
  <si>
    <t>00272/2021</t>
  </si>
  <si>
    <t>Renovação de assinatura: Hein Online e Vlex</t>
  </si>
  <si>
    <t>Renovação de assinatura: Biblioteca Digital Proview e Thomson Reuters</t>
  </si>
  <si>
    <t>O acesso à bases de dados jurídicas será realizado por meio digital, promovendo o acesso em qualquer local, a qualquer hora. Além de possibilitar acesso à informação confiável, a assinatura dessas bases promoverá maior autonomia aos usuários internos do CNJ, posto que as bases podem ser acessadas 24 horas por dia.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</si>
  <si>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Considerando o cálculo disponível na aba "Memória", Estamos estimando para 2023  um custo médio de R$ 1449,28 por servidor capacitado.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</si>
  <si>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2023, a SEDUC projeta a manutenção de 10 bolsas lato sensu e manutenção de 10 bolsas stricto sensu.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</si>
  <si>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2023 de até 35 bolsas de línguas é de R$ 140.000,00.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</si>
  <si>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116 líderes e a meta de capacitar pelo menos 55% dos gestores em pelo menos 15 horas de participação nos eventos que compôem o Programa de Desenvolvimento de Líderes, projeta-se a necessidade de capacitar 64 gestores ao custo médio de R$ 1.875,00 por gestor capacitado.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</si>
  <si>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</si>
  <si>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R$ 7.000,00 por servidor contemplado.</t>
  </si>
  <si>
    <t xml:space="preserve">Capacitação de Servidores -  EaD Investimento para pagamento de tutoria do cursos 
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</si>
  <si>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</si>
  <si>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</si>
  <si>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</si>
  <si>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- </t>
  </si>
  <si>
    <t>Com o retorno das atividades presenciais,
novos cursos presenciais de mediação, adminissibilidade recursal, formação de entrevistadores forenses e cursos sobre o marco legal devem retornar à agenda do CEAJUD</t>
  </si>
  <si>
    <t>Serviços de manutenção preventiva e corretiva de equipamentos de áudio e vídeo</t>
  </si>
  <si>
    <t>Ferramentaassinatura anual de serviço de armazenamento de imagens do CNJ</t>
  </si>
  <si>
    <t>STF - Produção de Programas de TV e Rádio por meio do Termo de Cooperação com o STF (SEI 04231/2018/ SEI 05055/2019 / SEI 10149/2021)</t>
  </si>
  <si>
    <t>CJF -  ressarcimento despesas material gráfico e vinil (SEI 04344/2015/ SEI 04372/2021)</t>
  </si>
  <si>
    <t>desenvolvimento de ações com vistas à realização de serviços gráficos de interesse institucional do CNJ</t>
  </si>
  <si>
    <t>4.4.90.40.05</t>
  </si>
  <si>
    <t>4.4.90.52.00</t>
  </si>
  <si>
    <t>3.3.90.30.00</t>
  </si>
  <si>
    <t>Captação 2023</t>
  </si>
  <si>
    <t>e</t>
  </si>
  <si>
    <t xml:space="preserve">4.4.90.52.51 ; 3.3.90.30.24 ; 3.3.90.39.16 ; 4.4.90.51.93 </t>
  </si>
  <si>
    <t>3.3.90.39.43 ; 3.3.90.47.22</t>
  </si>
  <si>
    <t>3.3.90.30.96 ;  3.3.90.39.96 ; 3.3.90.36.96 ; 3.3.91.47.18</t>
  </si>
  <si>
    <t>3.3.90.39.16 ; 3.3.90.30.28 ; 3.3.90.39.20 ; 3.3.90.30.25</t>
  </si>
  <si>
    <t>3.3.90.30.00 ; 3.3.90.39.00</t>
  </si>
  <si>
    <t>4.4.90.52.14 ; 3.3.90.30.05</t>
  </si>
  <si>
    <t>3.3.90.30.01 ; 3.3.90.39.25</t>
  </si>
  <si>
    <t>3.3.90.39.25 ; 3.3.90.39.19 ; 3.3.90.30.39</t>
  </si>
  <si>
    <t>3.3.90.39.10 ; 3.3.90.39.02</t>
  </si>
  <si>
    <t>3.3.90.14.14 ; 3.3.90.14.16 ; 3.3.90.36.02</t>
  </si>
  <si>
    <t xml:space="preserve">3.3.90.39.25 ; 3.3.90.36.07 ; 3.3.90.49.03 </t>
  </si>
  <si>
    <t>3.3.90.39.00 ; 3.3.90.40.00 ; 3.3.90.37.00</t>
  </si>
  <si>
    <t>11711/2019 ; 02702/2021 ; 01319/2021</t>
  </si>
  <si>
    <t>11710/2019 ; 04409/2020</t>
  </si>
  <si>
    <t>Contratos n. 42/2019 ; 16/2020</t>
  </si>
  <si>
    <t>Contrato n. 07/2020</t>
  </si>
  <si>
    <t>Contrato n. 13/2020</t>
  </si>
  <si>
    <t>NE 205/2022</t>
  </si>
  <si>
    <t>Contratos n. 28/2021 ; 29/2021</t>
  </si>
  <si>
    <t>Contrato n. 13/2021</t>
  </si>
  <si>
    <t>Contrato n. 35/2021</t>
  </si>
  <si>
    <t>Contrato n. 03/2020</t>
  </si>
  <si>
    <t>Contrato n. 29/2020</t>
  </si>
  <si>
    <t>Contrato n. 05/2020</t>
  </si>
  <si>
    <t>Contrato n. 43/2019</t>
  </si>
  <si>
    <t>Contrato n. 32/2021</t>
  </si>
  <si>
    <t>Contrato n. 01/2022</t>
  </si>
  <si>
    <t>Contrato n. 19/2018</t>
  </si>
  <si>
    <t>Contrato n. 22/2022</t>
  </si>
  <si>
    <t>Contrato n. 06/2020</t>
  </si>
  <si>
    <t>Contrato n. 47/2019</t>
  </si>
  <si>
    <t>Contrato n. 21/2018</t>
  </si>
  <si>
    <t>Contrato n. 30/2019</t>
  </si>
  <si>
    <t>Contrato n. 31/2018</t>
  </si>
  <si>
    <t>Contrato n. 20/2022</t>
  </si>
  <si>
    <t>Contrato n. 21/2022</t>
  </si>
  <si>
    <t>Contrato n. 38/2021</t>
  </si>
  <si>
    <t>Contrato n. 03/2022</t>
  </si>
  <si>
    <t>Contrato n. 20/2018</t>
  </si>
  <si>
    <t>Contrato n. 06/2022</t>
  </si>
  <si>
    <t>Contrato n. 27/2020</t>
  </si>
  <si>
    <t>Contrato n. 28/2020</t>
  </si>
  <si>
    <t>Contrato n. 31/2021</t>
  </si>
  <si>
    <t>Contrato n. 10/2022</t>
  </si>
  <si>
    <t>Contrato n. 38/2019</t>
  </si>
  <si>
    <t>Contrato n. 26/2021</t>
  </si>
  <si>
    <t>Contrato n. 30/2020</t>
  </si>
  <si>
    <t>Contrato n. 01/2019</t>
  </si>
  <si>
    <t>Contrato n. 07/2022</t>
  </si>
  <si>
    <t>Contrato n. 02/2020</t>
  </si>
  <si>
    <t>Contrato n. 12/2020</t>
  </si>
  <si>
    <t>II</t>
  </si>
  <si>
    <t>Contratos n. 52/2019 ; 11/2021 ; 09/2021</t>
  </si>
  <si>
    <t>04107/2018</t>
  </si>
  <si>
    <t>03697/2020</t>
  </si>
  <si>
    <t>03702/2020</t>
  </si>
  <si>
    <t>AÇÃO ORÇAMENTÁRIA / PLANO ORÇAMENTÁRIO (PO)</t>
  </si>
  <si>
    <t>PROPOSTA LOA 2023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</si>
  <si>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</si>
  <si>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</si>
  <si>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</si>
  <si>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</si>
  <si>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</si>
  <si>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</si>
  <si>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</si>
  <si>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</si>
  <si>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</si>
  <si>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</si>
  <si>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PO-000A - Comunicação e Divulgação Institucional</t>
  </si>
  <si>
    <t>03833/2022</t>
  </si>
  <si>
    <t>09603/2022</t>
  </si>
  <si>
    <t>05943/2022</t>
  </si>
  <si>
    <t>09727/2022</t>
  </si>
  <si>
    <t>09730/2022</t>
  </si>
  <si>
    <t>09728/2022</t>
  </si>
  <si>
    <t>ARP 02/2022</t>
  </si>
  <si>
    <t>Acessibilidade 514N</t>
  </si>
  <si>
    <t>Trata-se da necessidade de adequação do edifício à Norma ABNT NBR 9050/2020</t>
  </si>
  <si>
    <t>04447/2022</t>
  </si>
  <si>
    <t>Prestação de serviços de brigadistas</t>
  </si>
  <si>
    <t>05757/2022</t>
  </si>
  <si>
    <t>05758/2022</t>
  </si>
  <si>
    <t>NE 334/2022</t>
  </si>
  <si>
    <t>09783/2022</t>
  </si>
  <si>
    <t>09784/2022</t>
  </si>
  <si>
    <t>09785/2022</t>
  </si>
  <si>
    <t>09786/2022</t>
  </si>
  <si>
    <t>09787/2022</t>
  </si>
  <si>
    <t>09788/2022</t>
  </si>
  <si>
    <t>09789/2022</t>
  </si>
  <si>
    <t>09790/2022</t>
  </si>
  <si>
    <t>Assessoria de Comunicação Social - apoio administrativo</t>
  </si>
  <si>
    <t>Áudio e vídeo - apoio administrativo</t>
  </si>
  <si>
    <t xml:space="preserve">Clipping jornalístico on-line, com monitoramento de mídia, gestão da informação e análise de conteúdo </t>
  </si>
  <si>
    <t>Banco de imagens, por meio digital (internet)</t>
  </si>
  <si>
    <t>09534/2022</t>
  </si>
  <si>
    <t>ARP 03/2022</t>
  </si>
  <si>
    <t>09541/2022</t>
  </si>
  <si>
    <t>Material Vinil 1</t>
  </si>
  <si>
    <t>ARP 04/2022</t>
  </si>
  <si>
    <t>Material Vinil 2</t>
  </si>
  <si>
    <t>09542/2022</t>
  </si>
  <si>
    <t>Jornais e revistas online</t>
  </si>
  <si>
    <t>09545/2022</t>
  </si>
  <si>
    <t>Monitoramento de redes sociais 1</t>
  </si>
  <si>
    <t>Monitoramento de redes sociais 2</t>
  </si>
  <si>
    <t>09546/2022</t>
  </si>
  <si>
    <t xml:space="preserve">Templates </t>
  </si>
  <si>
    <t>09548/2022</t>
  </si>
  <si>
    <t>Flirkr 1</t>
  </si>
  <si>
    <t>09550/2022</t>
  </si>
  <si>
    <t>Flirkr 2</t>
  </si>
  <si>
    <t>09553/2022</t>
  </si>
  <si>
    <t xml:space="preserve">Newsletter </t>
  </si>
  <si>
    <t>09556/2022</t>
  </si>
  <si>
    <t>Mailing</t>
  </si>
  <si>
    <t xml:space="preserve">Libras </t>
  </si>
  <si>
    <t>09561/2022</t>
  </si>
  <si>
    <t>TV por assinatura</t>
  </si>
  <si>
    <t>09563/2022</t>
  </si>
  <si>
    <t>Plugin Elementor Pro</t>
  </si>
  <si>
    <t xml:space="preserve">Contratação de plug inO Elementor é um plugin para criação de sites e páginas do WordPress. </t>
  </si>
  <si>
    <t>Televisão corporativa</t>
  </si>
  <si>
    <t>05853/2022</t>
  </si>
  <si>
    <t>Contrato n. 26/2022</t>
  </si>
  <si>
    <t>05880/2022</t>
  </si>
  <si>
    <t>ARP 29/2022</t>
  </si>
  <si>
    <t>Contrato n. 31/2022</t>
  </si>
  <si>
    <t>Prestação de serviço de apoio na área de copeiragem com insumos de café e açúcar</t>
  </si>
  <si>
    <t>05897/2022</t>
  </si>
  <si>
    <t>Registro de Preços de Materiais Descartáveis - Material de Copa</t>
  </si>
  <si>
    <t>Realização de Curso de Formação da Polícia Judicial</t>
  </si>
  <si>
    <t>Contrato n. 23/2022</t>
  </si>
  <si>
    <t>Contrato n. 25/2019</t>
  </si>
  <si>
    <t>10052/2022</t>
  </si>
  <si>
    <t>Contrato n. 51/2019</t>
  </si>
  <si>
    <t>Contrato n. 27/2022</t>
  </si>
  <si>
    <t>Contratos n. 52/2019 ; 11/2021 ; 9/2021</t>
  </si>
  <si>
    <t>Contrato n. 06/2019</t>
  </si>
  <si>
    <t>Contrato n. 28/2022</t>
  </si>
  <si>
    <t>PLANO DE CONTRATAÇÕES ANUAL 2023</t>
  </si>
  <si>
    <t>Item PCA</t>
  </si>
  <si>
    <t>Complexidade da contratação</t>
  </si>
  <si>
    <t>Tipo de contratação</t>
  </si>
  <si>
    <t>Solução de Segurança de Perímetro de Rede 
(Serviço de Suporte Técnico on site/remoto para toda a solução Fortinet e seus componentes.)</t>
  </si>
  <si>
    <t>03987/2022</t>
  </si>
  <si>
    <t>4.4.90.52.43</t>
  </si>
  <si>
    <t>Nova contratação. Contrato completa 60 meses e não pode mais ser prorrogado a partir de 02/06/2023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</si>
  <si>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</si>
  <si>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</si>
  <si>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</si>
  <si>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</si>
  <si>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</si>
  <si>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</si>
  <si>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PRIMÁRIAS DISCRICIONÁRIAS - RP 2</t>
  </si>
  <si>
    <t>Ajuda de Custo para Moradia</t>
  </si>
  <si>
    <t>AMMM - Ajuda de Custo para moradia a magistrados e membros do MP</t>
  </si>
  <si>
    <t>AMOA - Auxílio-moradia para outros agentes públicos - ativos</t>
  </si>
  <si>
    <t>OUTRAS AÇÕES DISCRICIONÁRIAS</t>
  </si>
  <si>
    <t>XVI</t>
  </si>
  <si>
    <t>XV</t>
  </si>
  <si>
    <t>VII, IX e XI</t>
  </si>
  <si>
    <t>Contratação de solução de rede sem fio para substituição e ampliação do atual sistema de rede do Conselho Nacional de Justiça (Solução Wireless)</t>
  </si>
  <si>
    <t>4.4.90.52.37</t>
  </si>
  <si>
    <t>Emissão de LTCAT</t>
  </si>
  <si>
    <t>Emissão de Laudo Técnico das Condições Ambientais de Trabalho - LTCAT, com relação aos magistrados e servidores do CNJ, para fins de envio do arquivo S-2240 do eSocial, que registra as condições ambientais e eventual exposição do trabalhador a agente nocivo biológico, químico ou físico.</t>
  </si>
  <si>
    <t>XVII</t>
  </si>
  <si>
    <t>Contratação direta</t>
  </si>
  <si>
    <t>11625/2022</t>
  </si>
  <si>
    <t>3.3.90.39.90</t>
  </si>
  <si>
    <t>Serviços de publicação oficial</t>
  </si>
  <si>
    <t>Considerando que a Lei nº 14.133/2021 em seu artigo 54, §1º, instituiu a obrigatoriedade de publicação do extrato dos editais de licitação em jornal diário de grande circulação, e que o cronograma previsto para adoção integral da Lei nº 14.133/2021 em todas as contratações deste Conselho aponta a data de 01/01/2023, consoante Despacho DG 1349706 constante no Processo SEI 02829/2021, destaca-se o caráter urgente da contratação em tela.</t>
  </si>
  <si>
    <t>040127 - CPC</t>
  </si>
  <si>
    <t>09879/2022</t>
  </si>
  <si>
    <t>Disponibilização de microfones para a mesa de autoridades, em quantidade e qualidade adequadas, ao nível de eventos realizados no auditório do Conselho Nacional de Justiça.</t>
  </si>
  <si>
    <t>Por meio do Despacho 1446643 a Secretaria de Cerimonial e Eventos manifestou a necessidade da aquisição de microfones para a composição da mesa de autoridades no auditório do CNJ. Após a retomada de eventos presenciais, o número de eventos no ambiente aumentou consideravelmente. Por meio do Despacho 1447289 a Secretaria Geral solicitou que a SCS por meio do SAUVI procedesse com a contratação.</t>
  </si>
  <si>
    <t>11301/2022</t>
  </si>
  <si>
    <t>3.3.90.30.20</t>
  </si>
  <si>
    <t>Aquisição de 64 (sessenta e quatro) toalhas de tecido jacquard adamascado, para compor material de consumo do Conselho Nacional de Justiça.</t>
  </si>
  <si>
    <t>A demanda surge da necessidade de auxiliar na organização e gestão nos eventos e cerimônias criadas pelo Conselho Nacional de Justiça. O Cerimonial do CNJ carece de toalhas de tecido para compor e decorar as solenidades em que organiza, priorizando o acolhimento e o bem-estar de seus convidados.</t>
  </si>
  <si>
    <t>XII</t>
  </si>
  <si>
    <t>03402/2022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</si>
</sst>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6"/>
      <color theme="0"/>
      <name val="Palatino Linotype"/>
      <family val="1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44" fontId="3" fillId="6" borderId="0" xfId="1" applyFont="1" applyFill="1" applyAlignment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49" fontId="7" fillId="4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justify" vertical="center"/>
    </xf>
    <xf numFmtId="49" fontId="10" fillId="0" borderId="5" xfId="0" applyNumberFormat="1" applyFont="1" applyBorder="1" applyAlignment="1">
      <alignment horizontal="justify" vertical="center"/>
    </xf>
    <xf numFmtId="164" fontId="7" fillId="4" borderId="7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vertical="center"/>
    </xf>
    <xf numFmtId="164" fontId="9" fillId="7" borderId="8" xfId="2" applyNumberFormat="1" applyFont="1" applyFill="1" applyBorder="1" applyAlignment="1">
      <alignment horizontal="right" vertical="center"/>
    </xf>
    <xf numFmtId="164" fontId="9" fillId="7" borderId="9" xfId="2" applyNumberFormat="1" applyFont="1" applyFill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0" fontId="11" fillId="0" borderId="0" xfId="0" applyFont="1"/>
    <xf numFmtId="44" fontId="12" fillId="7" borderId="10" xfId="1" applyFont="1" applyFill="1" applyBorder="1" applyAlignment="1">
      <alignment horizontal="right" vertical="center"/>
    </xf>
    <xf numFmtId="49" fontId="10" fillId="0" borderId="12" xfId="0" applyNumberFormat="1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 wrapText="1"/>
    </xf>
    <xf numFmtId="49" fontId="7" fillId="4" borderId="16" xfId="0" applyNumberFormat="1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/>
    </xf>
    <xf numFmtId="44" fontId="12" fillId="4" borderId="11" xfId="1" applyFont="1" applyFill="1" applyBorder="1" applyAlignment="1">
      <alignment horizontal="right" vertical="center"/>
    </xf>
    <xf numFmtId="44" fontId="12" fillId="4" borderId="9" xfId="1" applyFont="1" applyFill="1" applyBorder="1" applyAlignment="1">
      <alignment horizontal="right" vertical="center"/>
    </xf>
    <xf numFmtId="165" fontId="12" fillId="7" borderId="13" xfId="1" applyNumberFormat="1" applyFont="1" applyFill="1" applyBorder="1" applyAlignment="1">
      <alignment horizontal="right" vertical="center"/>
    </xf>
    <xf numFmtId="165" fontId="12" fillId="7" borderId="14" xfId="1" applyNumberFormat="1" applyFont="1" applyFill="1" applyBorder="1" applyAlignment="1">
      <alignment horizontal="right" vertical="center"/>
    </xf>
    <xf numFmtId="165" fontId="12" fillId="7" borderId="1" xfId="1" applyNumberFormat="1" applyFont="1" applyFill="1" applyBorder="1" applyAlignment="1">
      <alignment horizontal="right" vertical="center"/>
    </xf>
    <xf numFmtId="165" fontId="12" fillId="7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9" fontId="0" fillId="0" borderId="0" xfId="3" applyFont="1"/>
    <xf numFmtId="49" fontId="7" fillId="4" borderId="5" xfId="0" applyNumberFormat="1" applyFont="1" applyFill="1" applyBorder="1" applyAlignment="1">
      <alignment horizontal="center" vertical="center"/>
    </xf>
    <xf numFmtId="164" fontId="8" fillId="4" borderId="1" xfId="2" applyNumberFormat="1" applyFont="1" applyFill="1" applyBorder="1" applyAlignment="1">
      <alignment vertical="center"/>
    </xf>
    <xf numFmtId="164" fontId="8" fillId="7" borderId="8" xfId="2" applyNumberFormat="1" applyFont="1" applyFill="1" applyBorder="1" applyAlignment="1">
      <alignment horizontal="right" vertical="center"/>
    </xf>
    <xf numFmtId="49" fontId="10" fillId="0" borderId="6" xfId="0" applyNumberFormat="1" applyFont="1" applyBorder="1" applyAlignment="1">
      <alignment horizontal="justify" vertical="center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13" fillId="5" borderId="2" xfId="0" applyFont="1" applyFill="1" applyBorder="1" applyAlignment="1">
      <alignment horizontal="centerContinuous" vertical="center"/>
    </xf>
    <xf numFmtId="0" fontId="13" fillId="5" borderId="3" xfId="0" applyFont="1" applyFill="1" applyBorder="1" applyAlignment="1">
      <alignment horizontal="centerContinuous" vertical="center"/>
    </xf>
    <xf numFmtId="0" fontId="13" fillId="5" borderId="18" xfId="0" applyFont="1" applyFill="1" applyBorder="1" applyAlignment="1">
      <alignment horizontal="centerContinuous" vertical="center"/>
    </xf>
    <xf numFmtId="0" fontId="3" fillId="8" borderId="1" xfId="0" applyFont="1" applyFill="1" applyBorder="1" applyAlignment="1">
      <alignment horizontal="center" vertical="center"/>
    </xf>
    <xf numFmtId="44" fontId="3" fillId="8" borderId="1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4" fontId="14" fillId="6" borderId="10" xfId="1" applyFont="1" applyFill="1" applyBorder="1" applyAlignment="1"/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9"/>
  <sheetViews>
    <sheetView zoomScale="90" zoomScaleNormal="90" workbookViewId="0">
      <selection activeCell="F202" sqref="F202"/>
    </sheetView>
  </sheetViews>
  <sheetFormatPr defaultColWidth="8.85546875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8.5703125" bestFit="1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5" customWidth="1"/>
    <col min="19" max="19" width="15.28515625" customWidth="1"/>
  </cols>
  <sheetData>
    <row r="1" spans="1:19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</row>
    <row r="2" spans="1:19" ht="26.25" outlineLevel="1" thickBot="1" x14ac:dyDescent="0.5">
      <c r="A2" s="16"/>
      <c r="B2" s="53" t="s">
        <v>216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7.75" customHeight="1" outlineLevel="1" thickBot="1" x14ac:dyDescent="0.3">
      <c r="A3" s="16"/>
      <c r="B3" s="55" t="s">
        <v>653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</row>
    <row r="4" spans="1:19" ht="15.75" outlineLevel="1" thickBot="1" x14ac:dyDescent="0.3">
      <c r="A4" s="16"/>
      <c r="B4" s="19"/>
      <c r="C4" s="19"/>
      <c r="D4" s="19"/>
      <c r="E4" s="19"/>
      <c r="F4" s="19"/>
      <c r="G4" s="19"/>
      <c r="H4" s="20"/>
      <c r="I4" s="19"/>
      <c r="J4" s="20"/>
      <c r="K4" s="20"/>
      <c r="L4" s="19"/>
      <c r="M4" s="19"/>
      <c r="N4" s="19"/>
      <c r="O4" s="19"/>
      <c r="P4" s="19"/>
      <c r="Q4" s="19"/>
      <c r="R4" s="21"/>
      <c r="S4" s="19"/>
    </row>
    <row r="5" spans="1:19" ht="15.75" outlineLevel="1" thickBot="1" x14ac:dyDescent="0.3">
      <c r="A5" s="16"/>
      <c r="B5" s="19"/>
      <c r="C5" s="19"/>
      <c r="D5" s="19"/>
      <c r="E5" s="19"/>
      <c r="F5" s="19"/>
      <c r="G5" s="19"/>
      <c r="H5" s="20"/>
      <c r="I5" s="61">
        <f>SUBTOTAL(9,I7:I500)</f>
        <v>130475269.63329393</v>
      </c>
      <c r="J5" s="20"/>
      <c r="K5" s="20"/>
      <c r="L5" s="19"/>
      <c r="M5" s="19"/>
      <c r="N5" s="19"/>
      <c r="O5" s="19"/>
      <c r="P5" s="19"/>
      <c r="Q5" s="19"/>
      <c r="R5" s="21"/>
      <c r="S5" s="19"/>
    </row>
    <row r="6" spans="1:19" s="24" customFormat="1" ht="38.25" x14ac:dyDescent="0.25">
      <c r="A6" s="23"/>
      <c r="B6" s="1" t="s">
        <v>654</v>
      </c>
      <c r="C6" s="1" t="s">
        <v>0</v>
      </c>
      <c r="D6" s="1" t="s">
        <v>1</v>
      </c>
      <c r="E6" s="1" t="s">
        <v>280</v>
      </c>
      <c r="F6" s="1" t="s">
        <v>2</v>
      </c>
      <c r="G6" s="1" t="s">
        <v>6</v>
      </c>
      <c r="H6" s="1" t="s">
        <v>3</v>
      </c>
      <c r="I6" s="60" t="s">
        <v>511</v>
      </c>
      <c r="J6" s="1" t="s">
        <v>4</v>
      </c>
      <c r="K6" s="1" t="s">
        <v>7</v>
      </c>
      <c r="L6" s="1" t="s">
        <v>5</v>
      </c>
      <c r="M6" s="1" t="s">
        <v>8</v>
      </c>
      <c r="N6" s="1" t="s">
        <v>9</v>
      </c>
      <c r="O6" s="1" t="s">
        <v>656</v>
      </c>
      <c r="P6" s="1" t="s">
        <v>10</v>
      </c>
      <c r="Q6" s="1" t="s">
        <v>278</v>
      </c>
      <c r="R6" s="2" t="s">
        <v>11</v>
      </c>
      <c r="S6" s="1" t="s">
        <v>655</v>
      </c>
    </row>
    <row r="7" spans="1:19" x14ac:dyDescent="0.25">
      <c r="A7" s="16"/>
      <c r="B7" s="3">
        <v>1</v>
      </c>
      <c r="C7" s="3" t="s">
        <v>12</v>
      </c>
      <c r="D7" s="4" t="s">
        <v>62</v>
      </c>
      <c r="E7" s="4">
        <v>3</v>
      </c>
      <c r="F7" s="3" t="s">
        <v>98</v>
      </c>
      <c r="G7" s="6" t="s">
        <v>65</v>
      </c>
      <c r="H7" s="14" t="s">
        <v>281</v>
      </c>
      <c r="I7" s="5">
        <f>87427.8-12427.8</f>
        <v>75000</v>
      </c>
      <c r="J7" s="14" t="s">
        <v>282</v>
      </c>
      <c r="K7" s="4" t="s">
        <v>99</v>
      </c>
      <c r="L7" s="4" t="s">
        <v>61</v>
      </c>
      <c r="M7" s="4" t="s">
        <v>17</v>
      </c>
      <c r="N7" s="4" t="s">
        <v>18</v>
      </c>
      <c r="O7" s="4" t="s">
        <v>74</v>
      </c>
      <c r="P7" s="4" t="s">
        <v>100</v>
      </c>
      <c r="Q7" s="4" t="s">
        <v>283</v>
      </c>
      <c r="R7" s="11">
        <v>45225</v>
      </c>
      <c r="S7" s="4" t="s">
        <v>47</v>
      </c>
    </row>
    <row r="8" spans="1:19" x14ac:dyDescent="0.25">
      <c r="A8" s="16"/>
      <c r="B8" s="7">
        <v>2</v>
      </c>
      <c r="C8" s="7" t="s">
        <v>12</v>
      </c>
      <c r="D8" s="8" t="s">
        <v>62</v>
      </c>
      <c r="E8" s="8">
        <v>3</v>
      </c>
      <c r="F8" s="7" t="s">
        <v>514</v>
      </c>
      <c r="G8" s="10" t="s">
        <v>65</v>
      </c>
      <c r="H8" s="13" t="s">
        <v>284</v>
      </c>
      <c r="I8" s="59">
        <f>2483920.94-200000-24279.19</f>
        <v>2259641.75</v>
      </c>
      <c r="J8" s="13" t="s">
        <v>273</v>
      </c>
      <c r="K8" s="8" t="s">
        <v>285</v>
      </c>
      <c r="L8" s="8" t="s">
        <v>64</v>
      </c>
      <c r="M8" s="8" t="s">
        <v>17</v>
      </c>
      <c r="N8" s="8" t="s">
        <v>18</v>
      </c>
      <c r="O8" s="8" t="s">
        <v>24</v>
      </c>
      <c r="P8" s="8" t="s">
        <v>525</v>
      </c>
      <c r="Q8" s="8" t="s">
        <v>565</v>
      </c>
      <c r="R8" s="12" t="s">
        <v>16</v>
      </c>
      <c r="S8" s="8" t="s">
        <v>47</v>
      </c>
    </row>
    <row r="9" spans="1:19" x14ac:dyDescent="0.25">
      <c r="A9" s="16"/>
      <c r="B9" s="3">
        <v>3</v>
      </c>
      <c r="C9" s="3" t="s">
        <v>12</v>
      </c>
      <c r="D9" s="4" t="s">
        <v>62</v>
      </c>
      <c r="E9" s="4">
        <v>3</v>
      </c>
      <c r="F9" s="3" t="s">
        <v>112</v>
      </c>
      <c r="G9" s="6" t="s">
        <v>65</v>
      </c>
      <c r="H9" s="14" t="s">
        <v>286</v>
      </c>
      <c r="I9" s="59">
        <v>226800</v>
      </c>
      <c r="J9" s="14" t="s">
        <v>273</v>
      </c>
      <c r="K9" s="4" t="s">
        <v>285</v>
      </c>
      <c r="L9" s="4" t="s">
        <v>64</v>
      </c>
      <c r="M9" s="4" t="s">
        <v>17</v>
      </c>
      <c r="N9" s="4" t="s">
        <v>18</v>
      </c>
      <c r="O9" s="4" t="s">
        <v>24</v>
      </c>
      <c r="P9" s="4" t="s">
        <v>526</v>
      </c>
      <c r="Q9" s="4" t="s">
        <v>527</v>
      </c>
      <c r="R9" s="11" t="s">
        <v>16</v>
      </c>
      <c r="S9" s="4" t="s">
        <v>47</v>
      </c>
    </row>
    <row r="10" spans="1:19" x14ac:dyDescent="0.25">
      <c r="A10" s="16"/>
      <c r="B10" s="7">
        <v>4</v>
      </c>
      <c r="C10" s="7" t="s">
        <v>12</v>
      </c>
      <c r="D10" s="8" t="s">
        <v>62</v>
      </c>
      <c r="E10" s="8">
        <v>3</v>
      </c>
      <c r="F10" s="7" t="s">
        <v>394</v>
      </c>
      <c r="G10" s="10" t="s">
        <v>65</v>
      </c>
      <c r="H10" s="13" t="s">
        <v>113</v>
      </c>
      <c r="I10" s="59">
        <f>1496886.68+24279.19</f>
        <v>1521165.8699999999</v>
      </c>
      <c r="J10" s="13" t="s">
        <v>273</v>
      </c>
      <c r="K10" s="8" t="s">
        <v>285</v>
      </c>
      <c r="L10" s="8" t="s">
        <v>64</v>
      </c>
      <c r="M10" s="8" t="s">
        <v>17</v>
      </c>
      <c r="N10" s="8" t="s">
        <v>18</v>
      </c>
      <c r="O10" s="8" t="s">
        <v>74</v>
      </c>
      <c r="P10" s="8" t="s">
        <v>114</v>
      </c>
      <c r="Q10" s="8" t="s">
        <v>287</v>
      </c>
      <c r="R10" s="12">
        <v>45092</v>
      </c>
      <c r="S10" s="8" t="s">
        <v>27</v>
      </c>
    </row>
    <row r="11" spans="1:19" x14ac:dyDescent="0.25">
      <c r="A11" s="16"/>
      <c r="B11" s="3">
        <v>5</v>
      </c>
      <c r="C11" s="3" t="s">
        <v>12</v>
      </c>
      <c r="D11" s="4" t="s">
        <v>62</v>
      </c>
      <c r="E11" s="4">
        <v>3</v>
      </c>
      <c r="F11" s="3" t="s">
        <v>101</v>
      </c>
      <c r="G11" s="6" t="s">
        <v>65</v>
      </c>
      <c r="H11" s="14" t="s">
        <v>288</v>
      </c>
      <c r="I11" s="5">
        <v>16680.97</v>
      </c>
      <c r="J11" s="14" t="s">
        <v>273</v>
      </c>
      <c r="K11" s="4" t="s">
        <v>285</v>
      </c>
      <c r="L11" s="4" t="s">
        <v>64</v>
      </c>
      <c r="M11" s="4" t="s">
        <v>17</v>
      </c>
      <c r="N11" s="4" t="s">
        <v>18</v>
      </c>
      <c r="O11" s="4" t="s">
        <v>74</v>
      </c>
      <c r="P11" s="4" t="s">
        <v>75</v>
      </c>
      <c r="Q11" s="4" t="s">
        <v>289</v>
      </c>
      <c r="R11" s="11">
        <v>45133</v>
      </c>
      <c r="S11" s="4" t="s">
        <v>35</v>
      </c>
    </row>
    <row r="12" spans="1:19" x14ac:dyDescent="0.25">
      <c r="A12" s="16"/>
      <c r="B12" s="7">
        <v>6</v>
      </c>
      <c r="C12" s="7" t="s">
        <v>12</v>
      </c>
      <c r="D12" s="8" t="s">
        <v>62</v>
      </c>
      <c r="E12" s="8">
        <v>3</v>
      </c>
      <c r="F12" s="7" t="s">
        <v>110</v>
      </c>
      <c r="G12" s="10" t="s">
        <v>65</v>
      </c>
      <c r="H12" s="13" t="s">
        <v>290</v>
      </c>
      <c r="I12" s="9">
        <v>7535.04</v>
      </c>
      <c r="J12" s="13" t="s">
        <v>273</v>
      </c>
      <c r="K12" s="8" t="s">
        <v>285</v>
      </c>
      <c r="L12" s="8" t="s">
        <v>64</v>
      </c>
      <c r="M12" s="8" t="s">
        <v>17</v>
      </c>
      <c r="N12" s="8" t="s">
        <v>18</v>
      </c>
      <c r="O12" s="8" t="s">
        <v>74</v>
      </c>
      <c r="P12" s="8" t="s">
        <v>115</v>
      </c>
      <c r="Q12" s="8" t="s">
        <v>291</v>
      </c>
      <c r="R12" s="12">
        <v>45128</v>
      </c>
      <c r="S12" s="8" t="s">
        <v>35</v>
      </c>
    </row>
    <row r="13" spans="1:19" x14ac:dyDescent="0.25">
      <c r="A13" s="16"/>
      <c r="B13" s="3">
        <v>7</v>
      </c>
      <c r="C13" s="3" t="s">
        <v>12</v>
      </c>
      <c r="D13" s="4" t="s">
        <v>62</v>
      </c>
      <c r="E13" s="4">
        <v>3</v>
      </c>
      <c r="F13" s="3" t="s">
        <v>72</v>
      </c>
      <c r="G13" s="6" t="s">
        <v>65</v>
      </c>
      <c r="H13" s="14" t="s">
        <v>292</v>
      </c>
      <c r="I13" s="5">
        <v>2284.65</v>
      </c>
      <c r="J13" s="14" t="s">
        <v>273</v>
      </c>
      <c r="K13" s="4" t="s">
        <v>285</v>
      </c>
      <c r="L13" s="4" t="s">
        <v>64</v>
      </c>
      <c r="M13" s="4" t="s">
        <v>17</v>
      </c>
      <c r="N13" s="4" t="s">
        <v>18</v>
      </c>
      <c r="O13" s="4" t="s">
        <v>24</v>
      </c>
      <c r="P13" s="4" t="s">
        <v>75</v>
      </c>
      <c r="Q13" s="4" t="s">
        <v>289</v>
      </c>
      <c r="R13" s="11" t="s">
        <v>16</v>
      </c>
      <c r="S13" s="4" t="s">
        <v>47</v>
      </c>
    </row>
    <row r="14" spans="1:19" x14ac:dyDescent="0.25">
      <c r="A14" s="16"/>
      <c r="B14" s="7">
        <v>8</v>
      </c>
      <c r="C14" s="7" t="s">
        <v>12</v>
      </c>
      <c r="D14" s="8" t="s">
        <v>62</v>
      </c>
      <c r="E14" s="8">
        <v>4</v>
      </c>
      <c r="F14" s="7" t="s">
        <v>294</v>
      </c>
      <c r="G14" s="10" t="s">
        <v>65</v>
      </c>
      <c r="H14" s="13" t="s">
        <v>589</v>
      </c>
      <c r="I14" s="59">
        <v>85101.05</v>
      </c>
      <c r="J14" s="13" t="s">
        <v>590</v>
      </c>
      <c r="K14" s="8" t="s">
        <v>73</v>
      </c>
      <c r="L14" s="8" t="s">
        <v>64</v>
      </c>
      <c r="M14" s="8" t="s">
        <v>18</v>
      </c>
      <c r="N14" s="8" t="s">
        <v>17</v>
      </c>
      <c r="O14" s="8" t="s">
        <v>34</v>
      </c>
      <c r="P14" s="8" t="s">
        <v>591</v>
      </c>
      <c r="Q14" s="8"/>
      <c r="R14" s="12">
        <v>45108</v>
      </c>
      <c r="S14" s="8" t="s">
        <v>35</v>
      </c>
    </row>
    <row r="15" spans="1:19" x14ac:dyDescent="0.25">
      <c r="A15" s="16"/>
      <c r="B15" s="3">
        <v>9</v>
      </c>
      <c r="C15" s="3" t="s">
        <v>12</v>
      </c>
      <c r="D15" s="4" t="s">
        <v>62</v>
      </c>
      <c r="E15" s="4">
        <v>3</v>
      </c>
      <c r="F15" s="3" t="s">
        <v>110</v>
      </c>
      <c r="G15" s="6" t="s">
        <v>65</v>
      </c>
      <c r="H15" s="14" t="s">
        <v>296</v>
      </c>
      <c r="I15" s="5">
        <v>36852.07</v>
      </c>
      <c r="J15" s="14" t="s">
        <v>111</v>
      </c>
      <c r="K15" s="4" t="s">
        <v>71</v>
      </c>
      <c r="L15" s="4" t="s">
        <v>64</v>
      </c>
      <c r="M15" s="4" t="s">
        <v>17</v>
      </c>
      <c r="N15" s="4" t="s">
        <v>17</v>
      </c>
      <c r="O15" s="4" t="s">
        <v>34</v>
      </c>
      <c r="P15" s="4" t="s">
        <v>271</v>
      </c>
      <c r="Q15" s="4"/>
      <c r="R15" s="11">
        <v>44927</v>
      </c>
      <c r="S15" s="4" t="s">
        <v>35</v>
      </c>
    </row>
    <row r="16" spans="1:19" x14ac:dyDescent="0.25">
      <c r="A16" s="16"/>
      <c r="B16" s="7">
        <v>10.1</v>
      </c>
      <c r="C16" s="7" t="s">
        <v>12</v>
      </c>
      <c r="D16" s="8" t="s">
        <v>62</v>
      </c>
      <c r="E16" s="8" t="s">
        <v>297</v>
      </c>
      <c r="F16" s="7" t="s">
        <v>513</v>
      </c>
      <c r="G16" s="10" t="s">
        <v>65</v>
      </c>
      <c r="H16" s="13" t="s">
        <v>141</v>
      </c>
      <c r="I16" s="9">
        <f>290285.92-6323.09500000625</f>
        <v>283962.82499999373</v>
      </c>
      <c r="J16" s="13" t="s">
        <v>142</v>
      </c>
      <c r="K16" s="8" t="s">
        <v>71</v>
      </c>
      <c r="L16" s="8" t="s">
        <v>64</v>
      </c>
      <c r="M16" s="8" t="s">
        <v>17</v>
      </c>
      <c r="N16" s="8" t="s">
        <v>18</v>
      </c>
      <c r="O16" s="8" t="s">
        <v>24</v>
      </c>
      <c r="P16" s="8" t="s">
        <v>143</v>
      </c>
      <c r="Q16" s="8" t="s">
        <v>588</v>
      </c>
      <c r="R16" s="12">
        <v>44927</v>
      </c>
      <c r="S16" s="8" t="s">
        <v>35</v>
      </c>
    </row>
    <row r="17" spans="1:19" x14ac:dyDescent="0.25">
      <c r="A17" s="16"/>
      <c r="B17" s="3">
        <v>10.199999999999999</v>
      </c>
      <c r="C17" s="3" t="s">
        <v>12</v>
      </c>
      <c r="D17" s="4" t="s">
        <v>62</v>
      </c>
      <c r="E17" s="4" t="s">
        <v>297</v>
      </c>
      <c r="F17" s="3" t="s">
        <v>513</v>
      </c>
      <c r="G17" s="6" t="s">
        <v>65</v>
      </c>
      <c r="H17" s="14" t="s">
        <v>141</v>
      </c>
      <c r="I17" s="5">
        <v>159135.62500000003</v>
      </c>
      <c r="J17" s="14" t="s">
        <v>142</v>
      </c>
      <c r="K17" s="4" t="s">
        <v>71</v>
      </c>
      <c r="L17" s="4" t="s">
        <v>64</v>
      </c>
      <c r="M17" s="4" t="s">
        <v>17</v>
      </c>
      <c r="N17" s="4" t="s">
        <v>18</v>
      </c>
      <c r="O17" s="4" t="s">
        <v>25</v>
      </c>
      <c r="P17" s="4" t="s">
        <v>585</v>
      </c>
      <c r="Q17" s="4"/>
      <c r="R17" s="11">
        <v>45135</v>
      </c>
      <c r="S17" s="4" t="s">
        <v>35</v>
      </c>
    </row>
    <row r="18" spans="1:19" x14ac:dyDescent="0.25">
      <c r="A18" s="16"/>
      <c r="B18" s="7">
        <v>11</v>
      </c>
      <c r="C18" s="7" t="s">
        <v>12</v>
      </c>
      <c r="D18" s="8" t="s">
        <v>62</v>
      </c>
      <c r="E18" s="8">
        <v>3</v>
      </c>
      <c r="F18" s="7" t="s">
        <v>68</v>
      </c>
      <c r="G18" s="10" t="s">
        <v>65</v>
      </c>
      <c r="H18" s="13" t="s">
        <v>69</v>
      </c>
      <c r="I18" s="9">
        <v>12628.46</v>
      </c>
      <c r="J18" s="13" t="s">
        <v>70</v>
      </c>
      <c r="K18" s="8" t="s">
        <v>71</v>
      </c>
      <c r="L18" s="8" t="s">
        <v>64</v>
      </c>
      <c r="M18" s="8" t="s">
        <v>17</v>
      </c>
      <c r="N18" s="8" t="s">
        <v>17</v>
      </c>
      <c r="O18" s="8" t="s">
        <v>34</v>
      </c>
      <c r="P18" s="8" t="s">
        <v>586</v>
      </c>
      <c r="Q18" s="8"/>
      <c r="R18" s="12">
        <v>45275</v>
      </c>
      <c r="S18" s="8" t="s">
        <v>47</v>
      </c>
    </row>
    <row r="19" spans="1:19" x14ac:dyDescent="0.25">
      <c r="A19" s="16"/>
      <c r="B19" s="3">
        <v>12</v>
      </c>
      <c r="C19" s="3" t="s">
        <v>12</v>
      </c>
      <c r="D19" s="4" t="s">
        <v>62</v>
      </c>
      <c r="E19" s="4">
        <v>3</v>
      </c>
      <c r="F19" s="3">
        <v>33903916</v>
      </c>
      <c r="G19" s="6" t="s">
        <v>65</v>
      </c>
      <c r="H19" s="14" t="s">
        <v>298</v>
      </c>
      <c r="I19" s="5">
        <v>16514.14</v>
      </c>
      <c r="J19" s="14" t="s">
        <v>70</v>
      </c>
      <c r="K19" s="4" t="s">
        <v>71</v>
      </c>
      <c r="L19" s="4" t="s">
        <v>64</v>
      </c>
      <c r="M19" s="4" t="s">
        <v>17</v>
      </c>
      <c r="N19" s="4" t="s">
        <v>18</v>
      </c>
      <c r="O19" s="4" t="s">
        <v>34</v>
      </c>
      <c r="P19" s="4" t="s">
        <v>587</v>
      </c>
      <c r="Q19" s="4"/>
      <c r="R19" s="11">
        <v>45275</v>
      </c>
      <c r="S19" s="4" t="s">
        <v>47</v>
      </c>
    </row>
    <row r="20" spans="1:19" x14ac:dyDescent="0.25">
      <c r="A20" s="16"/>
      <c r="B20" s="7">
        <v>13</v>
      </c>
      <c r="C20" s="7" t="s">
        <v>12</v>
      </c>
      <c r="D20" s="8" t="s">
        <v>62</v>
      </c>
      <c r="E20" s="8">
        <v>3</v>
      </c>
      <c r="F20" s="7" t="s">
        <v>515</v>
      </c>
      <c r="G20" s="10" t="s">
        <v>65</v>
      </c>
      <c r="H20" s="13" t="s">
        <v>224</v>
      </c>
      <c r="I20" s="9">
        <v>34971.120000000003</v>
      </c>
      <c r="J20" s="13" t="s">
        <v>299</v>
      </c>
      <c r="K20" s="8" t="s">
        <v>135</v>
      </c>
      <c r="L20" s="8" t="s">
        <v>64</v>
      </c>
      <c r="M20" s="8" t="s">
        <v>17</v>
      </c>
      <c r="N20" s="8" t="s">
        <v>17</v>
      </c>
      <c r="O20" s="8" t="s">
        <v>16</v>
      </c>
      <c r="P20" s="8" t="s">
        <v>16</v>
      </c>
      <c r="Q20" s="8" t="s">
        <v>16</v>
      </c>
      <c r="R20" s="12">
        <v>44927</v>
      </c>
      <c r="S20" s="8" t="s">
        <v>47</v>
      </c>
    </row>
    <row r="21" spans="1:19" x14ac:dyDescent="0.25">
      <c r="A21" s="16"/>
      <c r="B21" s="3">
        <v>14</v>
      </c>
      <c r="C21" s="3" t="s">
        <v>12</v>
      </c>
      <c r="D21" s="4" t="s">
        <v>62</v>
      </c>
      <c r="E21" s="4">
        <v>3</v>
      </c>
      <c r="F21" s="3" t="s">
        <v>32</v>
      </c>
      <c r="G21" s="6" t="s">
        <v>65</v>
      </c>
      <c r="H21" s="14" t="s">
        <v>300</v>
      </c>
      <c r="I21" s="5">
        <v>9635</v>
      </c>
      <c r="J21" s="14" t="s">
        <v>301</v>
      </c>
      <c r="K21" s="4" t="s">
        <v>135</v>
      </c>
      <c r="L21" s="4" t="s">
        <v>64</v>
      </c>
      <c r="M21" s="4" t="s">
        <v>17</v>
      </c>
      <c r="N21" s="4" t="s">
        <v>18</v>
      </c>
      <c r="O21" s="4" t="s">
        <v>34</v>
      </c>
      <c r="P21" s="4" t="s">
        <v>295</v>
      </c>
      <c r="Q21" s="4"/>
      <c r="R21" s="11">
        <v>45139</v>
      </c>
      <c r="S21" s="4" t="s">
        <v>35</v>
      </c>
    </row>
    <row r="22" spans="1:19" x14ac:dyDescent="0.25">
      <c r="A22" s="16"/>
      <c r="B22" s="7">
        <v>15</v>
      </c>
      <c r="C22" s="7" t="s">
        <v>12</v>
      </c>
      <c r="D22" s="8" t="s">
        <v>62</v>
      </c>
      <c r="E22" s="8">
        <v>3</v>
      </c>
      <c r="F22" s="7" t="s">
        <v>510</v>
      </c>
      <c r="G22" s="10" t="s">
        <v>65</v>
      </c>
      <c r="H22" s="13" t="s">
        <v>302</v>
      </c>
      <c r="I22" s="9">
        <v>20399.82</v>
      </c>
      <c r="J22" s="13" t="s">
        <v>76</v>
      </c>
      <c r="K22" s="8" t="s">
        <v>303</v>
      </c>
      <c r="L22" s="8" t="s">
        <v>64</v>
      </c>
      <c r="M22" s="8" t="s">
        <v>17</v>
      </c>
      <c r="N22" s="8" t="s">
        <v>17</v>
      </c>
      <c r="O22" s="8" t="s">
        <v>34</v>
      </c>
      <c r="P22" s="8" t="s">
        <v>295</v>
      </c>
      <c r="Q22" s="8"/>
      <c r="R22" s="12">
        <v>45046</v>
      </c>
      <c r="S22" s="8" t="s">
        <v>47</v>
      </c>
    </row>
    <row r="23" spans="1:19" x14ac:dyDescent="0.25">
      <c r="A23" s="16"/>
      <c r="B23" s="3">
        <v>16</v>
      </c>
      <c r="C23" s="3" t="s">
        <v>12</v>
      </c>
      <c r="D23" s="4" t="s">
        <v>62</v>
      </c>
      <c r="E23" s="4">
        <v>3</v>
      </c>
      <c r="F23" s="3" t="s">
        <v>510</v>
      </c>
      <c r="G23" s="6" t="s">
        <v>65</v>
      </c>
      <c r="H23" s="14" t="s">
        <v>304</v>
      </c>
      <c r="I23" s="5">
        <v>43713.9</v>
      </c>
      <c r="J23" s="14" t="s">
        <v>305</v>
      </c>
      <c r="K23" s="4" t="s">
        <v>303</v>
      </c>
      <c r="L23" s="4" t="s">
        <v>64</v>
      </c>
      <c r="M23" s="4" t="s">
        <v>17</v>
      </c>
      <c r="N23" s="4" t="s">
        <v>18</v>
      </c>
      <c r="O23" s="4" t="s">
        <v>74</v>
      </c>
      <c r="P23" s="4" t="s">
        <v>144</v>
      </c>
      <c r="Q23" s="4" t="s">
        <v>306</v>
      </c>
      <c r="R23" s="11">
        <v>45199</v>
      </c>
      <c r="S23" s="4" t="s">
        <v>35</v>
      </c>
    </row>
    <row r="24" spans="1:19" x14ac:dyDescent="0.25">
      <c r="A24" s="16"/>
      <c r="B24" s="7">
        <v>17</v>
      </c>
      <c r="C24" s="7" t="s">
        <v>12</v>
      </c>
      <c r="D24" s="8" t="s">
        <v>62</v>
      </c>
      <c r="E24" s="8">
        <v>3</v>
      </c>
      <c r="F24" s="7" t="s">
        <v>77</v>
      </c>
      <c r="G24" s="10" t="s">
        <v>65</v>
      </c>
      <c r="H24" s="13" t="s">
        <v>643</v>
      </c>
      <c r="I24" s="9">
        <v>26228.34</v>
      </c>
      <c r="J24" s="13" t="s">
        <v>76</v>
      </c>
      <c r="K24" s="8" t="s">
        <v>303</v>
      </c>
      <c r="L24" s="8" t="s">
        <v>64</v>
      </c>
      <c r="M24" s="8" t="s">
        <v>17</v>
      </c>
      <c r="N24" s="8" t="s">
        <v>18</v>
      </c>
      <c r="O24" s="8" t="s">
        <v>25</v>
      </c>
      <c r="P24" s="8" t="s">
        <v>295</v>
      </c>
      <c r="Q24" s="8"/>
      <c r="R24" s="12">
        <v>45046</v>
      </c>
      <c r="S24" s="8" t="s">
        <v>47</v>
      </c>
    </row>
    <row r="25" spans="1:19" x14ac:dyDescent="0.25">
      <c r="A25" s="16"/>
      <c r="B25" s="3">
        <v>18</v>
      </c>
      <c r="C25" s="3" t="s">
        <v>12</v>
      </c>
      <c r="D25" s="4" t="s">
        <v>62</v>
      </c>
      <c r="E25" s="4">
        <v>3</v>
      </c>
      <c r="F25" s="3" t="s">
        <v>78</v>
      </c>
      <c r="G25" s="6" t="s">
        <v>65</v>
      </c>
      <c r="H25" s="14" t="s">
        <v>592</v>
      </c>
      <c r="I25" s="5">
        <f>1613267.28-87786.01</f>
        <v>1525481.27</v>
      </c>
      <c r="J25" s="14" t="s">
        <v>79</v>
      </c>
      <c r="K25" s="4" t="s">
        <v>307</v>
      </c>
      <c r="L25" s="4" t="s">
        <v>64</v>
      </c>
      <c r="M25" s="4" t="s">
        <v>17</v>
      </c>
      <c r="N25" s="4" t="s">
        <v>18</v>
      </c>
      <c r="O25" s="4" t="s">
        <v>24</v>
      </c>
      <c r="P25" s="4" t="s">
        <v>267</v>
      </c>
      <c r="Q25" s="4" t="s">
        <v>16</v>
      </c>
      <c r="R25" s="11">
        <v>44999</v>
      </c>
      <c r="S25" s="4" t="s">
        <v>27</v>
      </c>
    </row>
    <row r="26" spans="1:19" x14ac:dyDescent="0.25">
      <c r="A26" s="16"/>
      <c r="B26" s="7">
        <v>19</v>
      </c>
      <c r="C26" s="7" t="s">
        <v>12</v>
      </c>
      <c r="D26" s="8" t="s">
        <v>62</v>
      </c>
      <c r="E26" s="8">
        <v>3</v>
      </c>
      <c r="F26" s="7" t="s">
        <v>80</v>
      </c>
      <c r="G26" s="10" t="s">
        <v>65</v>
      </c>
      <c r="H26" s="13" t="s">
        <v>81</v>
      </c>
      <c r="I26" s="9">
        <f>5855463.67-100000</f>
        <v>5755463.6699999999</v>
      </c>
      <c r="J26" s="13" t="s">
        <v>82</v>
      </c>
      <c r="K26" s="8" t="s">
        <v>307</v>
      </c>
      <c r="L26" s="8" t="s">
        <v>64</v>
      </c>
      <c r="M26" s="8" t="s">
        <v>17</v>
      </c>
      <c r="N26" s="8" t="s">
        <v>18</v>
      </c>
      <c r="O26" s="8" t="s">
        <v>74</v>
      </c>
      <c r="P26" s="8" t="s">
        <v>83</v>
      </c>
      <c r="Q26" s="8" t="s">
        <v>651</v>
      </c>
      <c r="R26" s="12" t="s">
        <v>16</v>
      </c>
      <c r="S26" s="8" t="s">
        <v>27</v>
      </c>
    </row>
    <row r="27" spans="1:19" x14ac:dyDescent="0.25">
      <c r="A27" s="16"/>
      <c r="B27" s="3">
        <v>20</v>
      </c>
      <c r="C27" s="3" t="s">
        <v>12</v>
      </c>
      <c r="D27" s="4" t="s">
        <v>62</v>
      </c>
      <c r="E27" s="4">
        <v>3</v>
      </c>
      <c r="F27" s="3" t="s">
        <v>101</v>
      </c>
      <c r="G27" s="6" t="s">
        <v>65</v>
      </c>
      <c r="H27" s="14" t="s">
        <v>102</v>
      </c>
      <c r="I27" s="5">
        <f>21423.95+20811.66</f>
        <v>42235.61</v>
      </c>
      <c r="J27" s="14" t="s">
        <v>82</v>
      </c>
      <c r="K27" s="4" t="s">
        <v>307</v>
      </c>
      <c r="L27" s="4" t="s">
        <v>64</v>
      </c>
      <c r="M27" s="4" t="s">
        <v>17</v>
      </c>
      <c r="N27" s="4" t="s">
        <v>18</v>
      </c>
      <c r="O27" s="4" t="s">
        <v>74</v>
      </c>
      <c r="P27" s="4" t="s">
        <v>593</v>
      </c>
      <c r="Q27" s="4" t="s">
        <v>16</v>
      </c>
      <c r="R27" s="11">
        <v>45276</v>
      </c>
      <c r="S27" s="4" t="s">
        <v>47</v>
      </c>
    </row>
    <row r="28" spans="1:19" x14ac:dyDescent="0.25">
      <c r="A28" s="16"/>
      <c r="B28" s="7">
        <v>21</v>
      </c>
      <c r="C28" s="7" t="s">
        <v>12</v>
      </c>
      <c r="D28" s="8" t="s">
        <v>62</v>
      </c>
      <c r="E28" s="8">
        <v>3</v>
      </c>
      <c r="F28" s="7" t="s">
        <v>516</v>
      </c>
      <c r="G28" s="10" t="s">
        <v>65</v>
      </c>
      <c r="H28" s="13" t="s">
        <v>103</v>
      </c>
      <c r="I28" s="9">
        <f>19655+19093.27</f>
        <v>38748.270000000004</v>
      </c>
      <c r="J28" s="13" t="s">
        <v>104</v>
      </c>
      <c r="K28" s="8" t="s">
        <v>307</v>
      </c>
      <c r="L28" s="8" t="s">
        <v>64</v>
      </c>
      <c r="M28" s="8" t="s">
        <v>17</v>
      </c>
      <c r="N28" s="8" t="s">
        <v>18</v>
      </c>
      <c r="O28" s="8" t="s">
        <v>74</v>
      </c>
      <c r="P28" s="8" t="s">
        <v>594</v>
      </c>
      <c r="Q28" s="8" t="s">
        <v>16</v>
      </c>
      <c r="R28" s="12" t="s">
        <v>16</v>
      </c>
      <c r="S28" s="8" t="s">
        <v>47</v>
      </c>
    </row>
    <row r="29" spans="1:19" x14ac:dyDescent="0.25">
      <c r="A29" s="16"/>
      <c r="B29" s="3">
        <v>22.1</v>
      </c>
      <c r="C29" s="3" t="s">
        <v>12</v>
      </c>
      <c r="D29" s="4" t="s">
        <v>62</v>
      </c>
      <c r="E29" s="4">
        <v>3</v>
      </c>
      <c r="F29" s="3" t="s">
        <v>279</v>
      </c>
      <c r="G29" s="6" t="s">
        <v>65</v>
      </c>
      <c r="H29" s="14" t="s">
        <v>308</v>
      </c>
      <c r="I29" s="5">
        <v>2980.18</v>
      </c>
      <c r="J29" s="14" t="s">
        <v>104</v>
      </c>
      <c r="K29" s="4" t="s">
        <v>307</v>
      </c>
      <c r="L29" s="4" t="s">
        <v>64</v>
      </c>
      <c r="M29" s="4" t="s">
        <v>17</v>
      </c>
      <c r="N29" s="4" t="s">
        <v>18</v>
      </c>
      <c r="O29" s="4" t="s">
        <v>24</v>
      </c>
      <c r="P29" s="4" t="s">
        <v>264</v>
      </c>
      <c r="Q29" s="4" t="s">
        <v>595</v>
      </c>
      <c r="R29" s="11" t="s">
        <v>16</v>
      </c>
      <c r="S29" s="4" t="s">
        <v>47</v>
      </c>
    </row>
    <row r="30" spans="1:19" x14ac:dyDescent="0.25">
      <c r="A30" s="16"/>
      <c r="B30" s="7">
        <v>22.2</v>
      </c>
      <c r="C30" s="7" t="s">
        <v>12</v>
      </c>
      <c r="D30" s="8" t="s">
        <v>62</v>
      </c>
      <c r="E30" s="8">
        <v>3</v>
      </c>
      <c r="F30" s="7" t="s">
        <v>279</v>
      </c>
      <c r="G30" s="10" t="s">
        <v>65</v>
      </c>
      <c r="H30" s="13" t="s">
        <v>308</v>
      </c>
      <c r="I30" s="9">
        <v>3067.85</v>
      </c>
      <c r="J30" s="13" t="s">
        <v>104</v>
      </c>
      <c r="K30" s="8" t="s">
        <v>307</v>
      </c>
      <c r="L30" s="8" t="s">
        <v>64</v>
      </c>
      <c r="M30" s="8" t="s">
        <v>17</v>
      </c>
      <c r="N30" s="8" t="s">
        <v>18</v>
      </c>
      <c r="O30" s="8" t="s">
        <v>34</v>
      </c>
      <c r="P30" s="8" t="s">
        <v>596</v>
      </c>
      <c r="Q30" s="8"/>
      <c r="R30" s="12">
        <v>45097</v>
      </c>
      <c r="S30" s="8" t="s">
        <v>47</v>
      </c>
    </row>
    <row r="31" spans="1:19" x14ac:dyDescent="0.25">
      <c r="A31" s="16"/>
      <c r="B31" s="3">
        <v>23</v>
      </c>
      <c r="C31" s="3" t="s">
        <v>12</v>
      </c>
      <c r="D31" s="4" t="s">
        <v>62</v>
      </c>
      <c r="E31" s="4">
        <v>4</v>
      </c>
      <c r="F31" s="3" t="s">
        <v>393</v>
      </c>
      <c r="G31" s="6" t="s">
        <v>65</v>
      </c>
      <c r="H31" s="14" t="s">
        <v>309</v>
      </c>
      <c r="I31" s="5">
        <v>13024.9</v>
      </c>
      <c r="J31" s="14" t="s">
        <v>104</v>
      </c>
      <c r="K31" s="4" t="s">
        <v>307</v>
      </c>
      <c r="L31" s="4" t="s">
        <v>64</v>
      </c>
      <c r="M31" s="4" t="s">
        <v>18</v>
      </c>
      <c r="N31" s="4" t="s">
        <v>17</v>
      </c>
      <c r="O31" s="4" t="s">
        <v>34</v>
      </c>
      <c r="P31" s="4" t="s">
        <v>597</v>
      </c>
      <c r="Q31" s="4"/>
      <c r="R31" s="11">
        <v>45065</v>
      </c>
      <c r="S31" s="4" t="s">
        <v>47</v>
      </c>
    </row>
    <row r="32" spans="1:19" x14ac:dyDescent="0.25">
      <c r="A32" s="16"/>
      <c r="B32" s="7">
        <v>24</v>
      </c>
      <c r="C32" s="7" t="s">
        <v>12</v>
      </c>
      <c r="D32" s="8" t="s">
        <v>62</v>
      </c>
      <c r="E32" s="8">
        <v>3</v>
      </c>
      <c r="F32" s="7" t="s">
        <v>517</v>
      </c>
      <c r="G32" s="10" t="s">
        <v>65</v>
      </c>
      <c r="H32" s="13" t="s">
        <v>310</v>
      </c>
      <c r="I32" s="9">
        <v>6994.23</v>
      </c>
      <c r="J32" s="13" t="s">
        <v>104</v>
      </c>
      <c r="K32" s="8" t="s">
        <v>307</v>
      </c>
      <c r="L32" s="8" t="s">
        <v>64</v>
      </c>
      <c r="M32" s="8" t="s">
        <v>17</v>
      </c>
      <c r="N32" s="8" t="s">
        <v>18</v>
      </c>
      <c r="O32" s="8" t="s">
        <v>34</v>
      </c>
      <c r="P32" s="8" t="s">
        <v>598</v>
      </c>
      <c r="Q32" s="8"/>
      <c r="R32" s="12">
        <v>45125</v>
      </c>
      <c r="S32" s="8" t="s">
        <v>47</v>
      </c>
    </row>
    <row r="33" spans="1:19" x14ac:dyDescent="0.25">
      <c r="A33" s="16"/>
      <c r="B33" s="3">
        <v>25</v>
      </c>
      <c r="C33" s="3" t="s">
        <v>12</v>
      </c>
      <c r="D33" s="4" t="s">
        <v>62</v>
      </c>
      <c r="E33" s="4">
        <v>3</v>
      </c>
      <c r="F33" s="3" t="s">
        <v>101</v>
      </c>
      <c r="G33" s="6" t="s">
        <v>65</v>
      </c>
      <c r="H33" s="14" t="s">
        <v>311</v>
      </c>
      <c r="I33" s="5">
        <v>33999.699999999997</v>
      </c>
      <c r="J33" s="14" t="s">
        <v>104</v>
      </c>
      <c r="K33" s="4" t="s">
        <v>307</v>
      </c>
      <c r="L33" s="4" t="s">
        <v>64</v>
      </c>
      <c r="M33" s="4" t="s">
        <v>18</v>
      </c>
      <c r="N33" s="4" t="s">
        <v>17</v>
      </c>
      <c r="O33" s="4" t="s">
        <v>34</v>
      </c>
      <c r="P33" s="4" t="s">
        <v>599</v>
      </c>
      <c r="Q33" s="4"/>
      <c r="R33" s="11">
        <v>45127</v>
      </c>
      <c r="S33" s="4" t="s">
        <v>35</v>
      </c>
    </row>
    <row r="34" spans="1:19" x14ac:dyDescent="0.25">
      <c r="A34" s="16"/>
      <c r="B34" s="7">
        <v>26</v>
      </c>
      <c r="C34" s="7" t="s">
        <v>12</v>
      </c>
      <c r="D34" s="8" t="s">
        <v>62</v>
      </c>
      <c r="E34" s="8"/>
      <c r="F34" s="7"/>
      <c r="G34" s="10" t="s">
        <v>65</v>
      </c>
      <c r="H34" s="13" t="s">
        <v>312</v>
      </c>
      <c r="I34" s="9">
        <v>116570.4</v>
      </c>
      <c r="J34" s="13" t="s">
        <v>313</v>
      </c>
      <c r="K34" s="8" t="s">
        <v>307</v>
      </c>
      <c r="L34" s="8" t="s">
        <v>64</v>
      </c>
      <c r="M34" s="8" t="s">
        <v>18</v>
      </c>
      <c r="N34" s="8" t="s">
        <v>17</v>
      </c>
      <c r="O34" s="8" t="s">
        <v>25</v>
      </c>
      <c r="P34" s="8" t="s">
        <v>600</v>
      </c>
      <c r="Q34" s="8"/>
      <c r="R34" s="12">
        <v>45047</v>
      </c>
      <c r="S34" s="8" t="s">
        <v>27</v>
      </c>
    </row>
    <row r="35" spans="1:19" x14ac:dyDescent="0.25">
      <c r="A35" s="16"/>
      <c r="B35" s="3">
        <v>27</v>
      </c>
      <c r="C35" s="3" t="s">
        <v>12</v>
      </c>
      <c r="D35" s="4" t="s">
        <v>62</v>
      </c>
      <c r="E35" s="4">
        <v>4</v>
      </c>
      <c r="F35" s="3" t="s">
        <v>314</v>
      </c>
      <c r="G35" s="6" t="s">
        <v>65</v>
      </c>
      <c r="H35" s="14" t="s">
        <v>315</v>
      </c>
      <c r="I35" s="5">
        <v>9714.2000000000007</v>
      </c>
      <c r="J35" s="14" t="s">
        <v>316</v>
      </c>
      <c r="K35" s="4" t="s">
        <v>307</v>
      </c>
      <c r="L35" s="4" t="s">
        <v>64</v>
      </c>
      <c r="M35" s="4" t="s">
        <v>18</v>
      </c>
      <c r="N35" s="4" t="s">
        <v>17</v>
      </c>
      <c r="O35" s="4" t="s">
        <v>34</v>
      </c>
      <c r="P35" s="4" t="s">
        <v>601</v>
      </c>
      <c r="Q35" s="4"/>
      <c r="R35" s="11">
        <v>45017</v>
      </c>
      <c r="S35" s="4" t="s">
        <v>47</v>
      </c>
    </row>
    <row r="36" spans="1:19" x14ac:dyDescent="0.25">
      <c r="A36" s="16"/>
      <c r="B36" s="7">
        <v>28</v>
      </c>
      <c r="C36" s="7" t="s">
        <v>12</v>
      </c>
      <c r="D36" s="8" t="s">
        <v>62</v>
      </c>
      <c r="E36" s="8" t="s">
        <v>297</v>
      </c>
      <c r="F36" s="7" t="s">
        <v>518</v>
      </c>
      <c r="G36" s="10" t="s">
        <v>65</v>
      </c>
      <c r="H36" s="13" t="s">
        <v>317</v>
      </c>
      <c r="I36" s="9">
        <v>75285.05</v>
      </c>
      <c r="J36" s="13" t="s">
        <v>318</v>
      </c>
      <c r="K36" s="8" t="s">
        <v>307</v>
      </c>
      <c r="L36" s="8" t="s">
        <v>64</v>
      </c>
      <c r="M36" s="8" t="s">
        <v>18</v>
      </c>
      <c r="N36" s="8" t="s">
        <v>17</v>
      </c>
      <c r="O36" s="8" t="s">
        <v>25</v>
      </c>
      <c r="P36" s="8" t="s">
        <v>602</v>
      </c>
      <c r="Q36" s="8"/>
      <c r="R36" s="12">
        <v>45017</v>
      </c>
      <c r="S36" s="8" t="s">
        <v>35</v>
      </c>
    </row>
    <row r="37" spans="1:19" x14ac:dyDescent="0.25">
      <c r="A37" s="16"/>
      <c r="B37" s="3">
        <v>29</v>
      </c>
      <c r="C37" s="3" t="s">
        <v>12</v>
      </c>
      <c r="D37" s="4" t="s">
        <v>62</v>
      </c>
      <c r="E37" s="4">
        <v>4</v>
      </c>
      <c r="F37" s="3" t="s">
        <v>509</v>
      </c>
      <c r="G37" s="6" t="s">
        <v>65</v>
      </c>
      <c r="H37" s="14" t="s">
        <v>319</v>
      </c>
      <c r="I37" s="5">
        <v>97142</v>
      </c>
      <c r="J37" s="14" t="s">
        <v>320</v>
      </c>
      <c r="K37" s="4" t="s">
        <v>307</v>
      </c>
      <c r="L37" s="4" t="s">
        <v>64</v>
      </c>
      <c r="M37" s="4" t="s">
        <v>18</v>
      </c>
      <c r="N37" s="4" t="s">
        <v>17</v>
      </c>
      <c r="O37" s="4" t="s">
        <v>25</v>
      </c>
      <c r="P37" s="4" t="s">
        <v>603</v>
      </c>
      <c r="Q37" s="4"/>
      <c r="R37" s="11">
        <v>44986</v>
      </c>
      <c r="S37" s="4" t="s">
        <v>35</v>
      </c>
    </row>
    <row r="38" spans="1:19" x14ac:dyDescent="0.25">
      <c r="A38" s="16"/>
      <c r="B38" s="7">
        <v>30</v>
      </c>
      <c r="C38" s="7" t="s">
        <v>12</v>
      </c>
      <c r="D38" s="8" t="s">
        <v>62</v>
      </c>
      <c r="E38" s="8"/>
      <c r="F38" s="7"/>
      <c r="G38" s="10" t="s">
        <v>65</v>
      </c>
      <c r="H38" s="13" t="s">
        <v>644</v>
      </c>
      <c r="I38" s="9">
        <v>300000</v>
      </c>
      <c r="J38" s="13"/>
      <c r="K38" s="8" t="s">
        <v>307</v>
      </c>
      <c r="L38" s="8" t="s">
        <v>64</v>
      </c>
      <c r="M38" s="8" t="s">
        <v>18</v>
      </c>
      <c r="N38" s="8" t="s">
        <v>17</v>
      </c>
      <c r="O38" s="8" t="s">
        <v>16</v>
      </c>
      <c r="P38" s="8" t="s">
        <v>16</v>
      </c>
      <c r="Q38" s="8" t="s">
        <v>16</v>
      </c>
      <c r="R38" s="12" t="s">
        <v>16</v>
      </c>
      <c r="S38" s="8" t="s">
        <v>16</v>
      </c>
    </row>
    <row r="39" spans="1:19" x14ac:dyDescent="0.25">
      <c r="A39" s="16"/>
      <c r="B39" s="3">
        <v>31</v>
      </c>
      <c r="C39" s="3" t="s">
        <v>12</v>
      </c>
      <c r="D39" s="4" t="s">
        <v>62</v>
      </c>
      <c r="E39" s="4">
        <v>3</v>
      </c>
      <c r="F39" s="3" t="s">
        <v>125</v>
      </c>
      <c r="G39" s="6" t="s">
        <v>65</v>
      </c>
      <c r="H39" s="14" t="s">
        <v>126</v>
      </c>
      <c r="I39" s="5">
        <v>679994</v>
      </c>
      <c r="J39" s="14" t="s">
        <v>321</v>
      </c>
      <c r="K39" s="4" t="s">
        <v>322</v>
      </c>
      <c r="L39" s="4" t="s">
        <v>323</v>
      </c>
      <c r="M39" s="4" t="s">
        <v>17</v>
      </c>
      <c r="N39" s="4" t="s">
        <v>18</v>
      </c>
      <c r="O39" s="4" t="s">
        <v>25</v>
      </c>
      <c r="P39" s="4" t="s">
        <v>127</v>
      </c>
      <c r="Q39" s="4"/>
      <c r="R39" s="11">
        <v>44958</v>
      </c>
      <c r="S39" s="4" t="s">
        <v>27</v>
      </c>
    </row>
    <row r="40" spans="1:19" x14ac:dyDescent="0.25">
      <c r="A40" s="16"/>
      <c r="B40" s="7">
        <v>32</v>
      </c>
      <c r="C40" s="7" t="s">
        <v>12</v>
      </c>
      <c r="D40" s="8" t="s">
        <v>62</v>
      </c>
      <c r="E40" s="8">
        <v>3</v>
      </c>
      <c r="F40" s="7" t="s">
        <v>20</v>
      </c>
      <c r="G40" s="10" t="s">
        <v>65</v>
      </c>
      <c r="H40" s="13" t="s">
        <v>128</v>
      </c>
      <c r="I40" s="59">
        <f>1040412.96-23044.65</f>
        <v>1017368.3099999999</v>
      </c>
      <c r="J40" s="13" t="s">
        <v>129</v>
      </c>
      <c r="K40" s="8" t="s">
        <v>322</v>
      </c>
      <c r="L40" s="8" t="s">
        <v>323</v>
      </c>
      <c r="M40" s="8" t="s">
        <v>17</v>
      </c>
      <c r="N40" s="8" t="s">
        <v>18</v>
      </c>
      <c r="O40" s="8" t="s">
        <v>74</v>
      </c>
      <c r="P40" s="8" t="s">
        <v>130</v>
      </c>
      <c r="Q40" s="8" t="s">
        <v>324</v>
      </c>
      <c r="R40" s="12">
        <v>45255</v>
      </c>
      <c r="S40" s="8" t="s">
        <v>27</v>
      </c>
    </row>
    <row r="41" spans="1:19" x14ac:dyDescent="0.25">
      <c r="A41" s="16"/>
      <c r="B41" s="3">
        <v>33</v>
      </c>
      <c r="C41" s="3" t="s">
        <v>12</v>
      </c>
      <c r="D41" s="4" t="s">
        <v>62</v>
      </c>
      <c r="E41" s="4">
        <v>3</v>
      </c>
      <c r="F41" s="3" t="s">
        <v>51</v>
      </c>
      <c r="G41" s="6" t="s">
        <v>65</v>
      </c>
      <c r="H41" s="14" t="s">
        <v>325</v>
      </c>
      <c r="I41" s="5">
        <v>350000</v>
      </c>
      <c r="J41" s="14" t="s">
        <v>326</v>
      </c>
      <c r="K41" s="4" t="s">
        <v>322</v>
      </c>
      <c r="L41" s="4" t="s">
        <v>323</v>
      </c>
      <c r="M41" s="4" t="s">
        <v>17</v>
      </c>
      <c r="N41" s="4" t="s">
        <v>18</v>
      </c>
      <c r="O41" s="4" t="s">
        <v>25</v>
      </c>
      <c r="P41" s="4" t="s">
        <v>584</v>
      </c>
      <c r="Q41" s="4"/>
      <c r="R41" s="11">
        <v>45234</v>
      </c>
      <c r="S41" s="4" t="s">
        <v>27</v>
      </c>
    </row>
    <row r="42" spans="1:19" x14ac:dyDescent="0.25">
      <c r="A42" s="16"/>
      <c r="B42" s="7">
        <v>34</v>
      </c>
      <c r="C42" s="7" t="s">
        <v>12</v>
      </c>
      <c r="D42" s="8" t="s">
        <v>62</v>
      </c>
      <c r="E42" s="8">
        <v>4</v>
      </c>
      <c r="F42" s="7" t="s">
        <v>275</v>
      </c>
      <c r="G42" s="10" t="s">
        <v>65</v>
      </c>
      <c r="H42" s="13" t="s">
        <v>133</v>
      </c>
      <c r="I42" s="9">
        <v>33000</v>
      </c>
      <c r="J42" s="13" t="s">
        <v>134</v>
      </c>
      <c r="K42" s="8" t="s">
        <v>322</v>
      </c>
      <c r="L42" s="8" t="s">
        <v>64</v>
      </c>
      <c r="M42" s="8" t="s">
        <v>17</v>
      </c>
      <c r="N42" s="8" t="s">
        <v>18</v>
      </c>
      <c r="O42" s="8" t="s">
        <v>25</v>
      </c>
      <c r="P42" s="8" t="s">
        <v>276</v>
      </c>
      <c r="Q42" s="8"/>
      <c r="R42" s="12">
        <v>45126</v>
      </c>
      <c r="S42" s="8" t="s">
        <v>35</v>
      </c>
    </row>
    <row r="43" spans="1:19" x14ac:dyDescent="0.25">
      <c r="A43" s="16"/>
      <c r="B43" s="3">
        <v>35</v>
      </c>
      <c r="C43" s="3" t="s">
        <v>12</v>
      </c>
      <c r="D43" s="4" t="s">
        <v>62</v>
      </c>
      <c r="E43" s="4">
        <v>3</v>
      </c>
      <c r="F43" s="3" t="s">
        <v>277</v>
      </c>
      <c r="G43" s="6" t="s">
        <v>65</v>
      </c>
      <c r="H43" s="14" t="s">
        <v>327</v>
      </c>
      <c r="I43" s="5">
        <v>16791.3</v>
      </c>
      <c r="J43" s="14" t="s">
        <v>328</v>
      </c>
      <c r="K43" s="4" t="s">
        <v>322</v>
      </c>
      <c r="L43" s="4" t="s">
        <v>323</v>
      </c>
      <c r="M43" s="4" t="s">
        <v>17</v>
      </c>
      <c r="N43" s="4" t="s">
        <v>17</v>
      </c>
      <c r="O43" s="4" t="s">
        <v>34</v>
      </c>
      <c r="P43" s="4" t="s">
        <v>295</v>
      </c>
      <c r="Q43" s="4"/>
      <c r="R43" s="11">
        <v>44958</v>
      </c>
      <c r="S43" s="4" t="s">
        <v>47</v>
      </c>
    </row>
    <row r="44" spans="1:19" x14ac:dyDescent="0.25">
      <c r="A44" s="16"/>
      <c r="B44" s="7">
        <v>36</v>
      </c>
      <c r="C44" s="7" t="s">
        <v>12</v>
      </c>
      <c r="D44" s="8" t="s">
        <v>62</v>
      </c>
      <c r="E44" s="8">
        <v>3</v>
      </c>
      <c r="F44" s="7" t="s">
        <v>125</v>
      </c>
      <c r="G44" s="10" t="s">
        <v>65</v>
      </c>
      <c r="H44" s="13" t="s">
        <v>329</v>
      </c>
      <c r="I44" s="9">
        <v>17097</v>
      </c>
      <c r="J44" s="13" t="s">
        <v>330</v>
      </c>
      <c r="K44" s="8" t="s">
        <v>322</v>
      </c>
      <c r="L44" s="8" t="s">
        <v>64</v>
      </c>
      <c r="M44" s="8" t="s">
        <v>17</v>
      </c>
      <c r="N44" s="8" t="s">
        <v>17</v>
      </c>
      <c r="O44" s="8" t="s">
        <v>34</v>
      </c>
      <c r="P44" s="8" t="s">
        <v>295</v>
      </c>
      <c r="Q44" s="8"/>
      <c r="R44" s="12">
        <v>44986</v>
      </c>
      <c r="S44" s="8" t="s">
        <v>35</v>
      </c>
    </row>
    <row r="45" spans="1:19" x14ac:dyDescent="0.25">
      <c r="A45" s="16"/>
      <c r="B45" s="3">
        <v>37.1</v>
      </c>
      <c r="C45" s="3" t="s">
        <v>12</v>
      </c>
      <c r="D45" s="4" t="s">
        <v>62</v>
      </c>
      <c r="E45" s="4">
        <v>3</v>
      </c>
      <c r="F45" s="3" t="s">
        <v>20</v>
      </c>
      <c r="G45" s="6" t="s">
        <v>65</v>
      </c>
      <c r="H45" s="14" t="s">
        <v>331</v>
      </c>
      <c r="I45" s="5">
        <f>4961411.82*11/12</f>
        <v>4547960.835</v>
      </c>
      <c r="J45" s="14" t="s">
        <v>332</v>
      </c>
      <c r="K45" s="4" t="s">
        <v>333</v>
      </c>
      <c r="L45" s="4" t="s">
        <v>64</v>
      </c>
      <c r="M45" s="4" t="s">
        <v>17</v>
      </c>
      <c r="N45" s="4" t="s">
        <v>18</v>
      </c>
      <c r="O45" s="4" t="s">
        <v>74</v>
      </c>
      <c r="P45" s="4" t="s">
        <v>88</v>
      </c>
      <c r="Q45" s="4" t="s">
        <v>334</v>
      </c>
      <c r="R45" s="11" t="s">
        <v>16</v>
      </c>
      <c r="S45" s="4" t="s">
        <v>16</v>
      </c>
    </row>
    <row r="46" spans="1:19" x14ac:dyDescent="0.25">
      <c r="A46" s="16"/>
      <c r="B46" s="7">
        <v>37.200000000000003</v>
      </c>
      <c r="C46" s="7" t="s">
        <v>12</v>
      </c>
      <c r="D46" s="8" t="s">
        <v>62</v>
      </c>
      <c r="E46" s="8">
        <v>3</v>
      </c>
      <c r="F46" s="7" t="s">
        <v>20</v>
      </c>
      <c r="G46" s="10" t="s">
        <v>65</v>
      </c>
      <c r="H46" s="13" t="s">
        <v>331</v>
      </c>
      <c r="I46" s="9">
        <f>4961411.82*1/12</f>
        <v>413450.98500000004</v>
      </c>
      <c r="J46" s="13" t="s">
        <v>332</v>
      </c>
      <c r="K46" s="8" t="s">
        <v>333</v>
      </c>
      <c r="L46" s="8" t="s">
        <v>64</v>
      </c>
      <c r="M46" s="8" t="s">
        <v>17</v>
      </c>
      <c r="N46" s="8" t="s">
        <v>18</v>
      </c>
      <c r="O46" s="8" t="s">
        <v>25</v>
      </c>
      <c r="P46" s="8" t="s">
        <v>295</v>
      </c>
      <c r="Q46" s="8"/>
      <c r="R46" s="12">
        <v>45355</v>
      </c>
      <c r="S46" s="8" t="s">
        <v>27</v>
      </c>
    </row>
    <row r="47" spans="1:19" x14ac:dyDescent="0.25">
      <c r="A47" s="16"/>
      <c r="B47" s="3">
        <v>38.1</v>
      </c>
      <c r="C47" s="3" t="s">
        <v>12</v>
      </c>
      <c r="D47" s="4" t="s">
        <v>62</v>
      </c>
      <c r="E47" s="4">
        <v>3</v>
      </c>
      <c r="F47" s="3" t="s">
        <v>519</v>
      </c>
      <c r="G47" s="6" t="s">
        <v>65</v>
      </c>
      <c r="H47" s="14" t="s">
        <v>335</v>
      </c>
      <c r="I47" s="5">
        <v>859670.22</v>
      </c>
      <c r="J47" s="14" t="s">
        <v>332</v>
      </c>
      <c r="K47" s="4" t="s">
        <v>333</v>
      </c>
      <c r="L47" s="4" t="s">
        <v>64</v>
      </c>
      <c r="M47" s="4" t="s">
        <v>17</v>
      </c>
      <c r="N47" s="4" t="s">
        <v>18</v>
      </c>
      <c r="O47" s="4" t="s">
        <v>74</v>
      </c>
      <c r="P47" s="4" t="s">
        <v>274</v>
      </c>
      <c r="Q47" s="4" t="s">
        <v>336</v>
      </c>
      <c r="R47" s="11">
        <v>44992</v>
      </c>
      <c r="S47" s="4" t="s">
        <v>27</v>
      </c>
    </row>
    <row r="48" spans="1:19" x14ac:dyDescent="0.25">
      <c r="A48" s="16"/>
      <c r="B48" s="7">
        <v>38.200000000000003</v>
      </c>
      <c r="C48" s="7" t="s">
        <v>12</v>
      </c>
      <c r="D48" s="8" t="s">
        <v>62</v>
      </c>
      <c r="E48" s="8">
        <v>3</v>
      </c>
      <c r="F48" s="7" t="s">
        <v>520</v>
      </c>
      <c r="G48" s="10" t="s">
        <v>65</v>
      </c>
      <c r="H48" s="13" t="s">
        <v>337</v>
      </c>
      <c r="I48" s="9">
        <v>106081.20999999999</v>
      </c>
      <c r="J48" s="13" t="s">
        <v>332</v>
      </c>
      <c r="K48" s="8" t="s">
        <v>333</v>
      </c>
      <c r="L48" s="8" t="s">
        <v>64</v>
      </c>
      <c r="M48" s="8" t="s">
        <v>17</v>
      </c>
      <c r="N48" s="8" t="s">
        <v>18</v>
      </c>
      <c r="O48" s="8" t="s">
        <v>74</v>
      </c>
      <c r="P48" s="8" t="s">
        <v>124</v>
      </c>
      <c r="Q48" s="8" t="s">
        <v>338</v>
      </c>
      <c r="R48" s="12">
        <v>45060</v>
      </c>
      <c r="S48" s="8" t="s">
        <v>27</v>
      </c>
    </row>
    <row r="49" spans="1:19" x14ac:dyDescent="0.25">
      <c r="A49" s="16"/>
      <c r="B49" s="3">
        <v>39.1</v>
      </c>
      <c r="C49" s="3" t="s">
        <v>12</v>
      </c>
      <c r="D49" s="4" t="s">
        <v>62</v>
      </c>
      <c r="E49" s="4">
        <v>3</v>
      </c>
      <c r="F49" s="3" t="s">
        <v>116</v>
      </c>
      <c r="G49" s="6" t="s">
        <v>65</v>
      </c>
      <c r="H49" s="14" t="s">
        <v>339</v>
      </c>
      <c r="I49" s="5">
        <f>17428.4*3/12</f>
        <v>4357.1000000000004</v>
      </c>
      <c r="J49" s="14" t="s">
        <v>332</v>
      </c>
      <c r="K49" s="4" t="s">
        <v>333</v>
      </c>
      <c r="L49" s="4" t="s">
        <v>64</v>
      </c>
      <c r="M49" s="4" t="s">
        <v>17</v>
      </c>
      <c r="N49" s="4" t="s">
        <v>18</v>
      </c>
      <c r="O49" s="4" t="s">
        <v>24</v>
      </c>
      <c r="P49" s="4" t="s">
        <v>566</v>
      </c>
      <c r="Q49" s="4" t="s">
        <v>340</v>
      </c>
      <c r="R49" s="11" t="s">
        <v>16</v>
      </c>
      <c r="S49" s="4" t="s">
        <v>16</v>
      </c>
    </row>
    <row r="50" spans="1:19" x14ac:dyDescent="0.25">
      <c r="A50" s="16"/>
      <c r="B50" s="7">
        <v>39.200000000000003</v>
      </c>
      <c r="C50" s="7" t="s">
        <v>12</v>
      </c>
      <c r="D50" s="8" t="s">
        <v>62</v>
      </c>
      <c r="E50" s="8">
        <v>3</v>
      </c>
      <c r="F50" s="7" t="s">
        <v>116</v>
      </c>
      <c r="G50" s="10" t="s">
        <v>65</v>
      </c>
      <c r="H50" s="13" t="s">
        <v>339</v>
      </c>
      <c r="I50" s="9">
        <f>17428.4*9/12</f>
        <v>13071.300000000001</v>
      </c>
      <c r="J50" s="13" t="s">
        <v>332</v>
      </c>
      <c r="K50" s="8" t="s">
        <v>333</v>
      </c>
      <c r="L50" s="8" t="s">
        <v>64</v>
      </c>
      <c r="M50" s="8" t="s">
        <v>17</v>
      </c>
      <c r="N50" s="8" t="s">
        <v>18</v>
      </c>
      <c r="O50" s="8" t="s">
        <v>25</v>
      </c>
      <c r="P50" s="8" t="s">
        <v>295</v>
      </c>
      <c r="Q50" s="8"/>
      <c r="R50" s="12">
        <v>45013</v>
      </c>
      <c r="S50" s="8" t="s">
        <v>35</v>
      </c>
    </row>
    <row r="51" spans="1:19" x14ac:dyDescent="0.25">
      <c r="A51" s="16"/>
      <c r="B51" s="3">
        <v>39.299999999999997</v>
      </c>
      <c r="C51" s="3" t="s">
        <v>12</v>
      </c>
      <c r="D51" s="4" t="s">
        <v>62</v>
      </c>
      <c r="E51" s="4">
        <v>3</v>
      </c>
      <c r="F51" s="3" t="s">
        <v>116</v>
      </c>
      <c r="G51" s="6" t="s">
        <v>65</v>
      </c>
      <c r="H51" s="14" t="s">
        <v>339</v>
      </c>
      <c r="I51" s="5">
        <v>10496.87</v>
      </c>
      <c r="J51" s="14" t="s">
        <v>332</v>
      </c>
      <c r="K51" s="4" t="s">
        <v>333</v>
      </c>
      <c r="L51" s="4" t="s">
        <v>64</v>
      </c>
      <c r="M51" s="4" t="s">
        <v>17</v>
      </c>
      <c r="N51" s="4" t="s">
        <v>18</v>
      </c>
      <c r="O51" s="4" t="s">
        <v>74</v>
      </c>
      <c r="P51" s="4" t="s">
        <v>567</v>
      </c>
      <c r="Q51" s="4" t="s">
        <v>341</v>
      </c>
      <c r="R51" s="11">
        <v>45033</v>
      </c>
      <c r="S51" s="4" t="s">
        <v>35</v>
      </c>
    </row>
    <row r="52" spans="1:19" x14ac:dyDescent="0.25">
      <c r="A52" s="16"/>
      <c r="B52" s="7">
        <v>39.4</v>
      </c>
      <c r="C52" s="7" t="s">
        <v>12</v>
      </c>
      <c r="D52" s="8" t="s">
        <v>62</v>
      </c>
      <c r="E52" s="8">
        <v>3</v>
      </c>
      <c r="F52" s="7" t="s">
        <v>116</v>
      </c>
      <c r="G52" s="10" t="s">
        <v>65</v>
      </c>
      <c r="H52" s="13" t="s">
        <v>339</v>
      </c>
      <c r="I52" s="9">
        <v>1591.65</v>
      </c>
      <c r="J52" s="13" t="s">
        <v>332</v>
      </c>
      <c r="K52" s="8" t="s">
        <v>333</v>
      </c>
      <c r="L52" s="8" t="s">
        <v>64</v>
      </c>
      <c r="M52" s="8" t="s">
        <v>17</v>
      </c>
      <c r="N52" s="8" t="s">
        <v>18</v>
      </c>
      <c r="O52" s="8" t="s">
        <v>74</v>
      </c>
      <c r="P52" s="8" t="s">
        <v>568</v>
      </c>
      <c r="Q52" s="8" t="s">
        <v>342</v>
      </c>
      <c r="R52" s="12">
        <v>45275</v>
      </c>
      <c r="S52" s="8" t="s">
        <v>35</v>
      </c>
    </row>
    <row r="53" spans="1:19" x14ac:dyDescent="0.25">
      <c r="A53" s="16"/>
      <c r="B53" s="3">
        <v>40.1</v>
      </c>
      <c r="C53" s="3" t="s">
        <v>12</v>
      </c>
      <c r="D53" s="4" t="s">
        <v>62</v>
      </c>
      <c r="E53" s="4">
        <v>3</v>
      </c>
      <c r="F53" s="3" t="s">
        <v>67</v>
      </c>
      <c r="G53" s="6" t="s">
        <v>65</v>
      </c>
      <c r="H53" s="14" t="s">
        <v>345</v>
      </c>
      <c r="I53" s="5">
        <f>31996.84*11/12</f>
        <v>29330.436666666665</v>
      </c>
      <c r="J53" s="14" t="s">
        <v>346</v>
      </c>
      <c r="K53" s="4" t="s">
        <v>66</v>
      </c>
      <c r="L53" s="4" t="s">
        <v>64</v>
      </c>
      <c r="M53" s="4" t="s">
        <v>17</v>
      </c>
      <c r="N53" s="4" t="s">
        <v>18</v>
      </c>
      <c r="O53" s="4" t="s">
        <v>24</v>
      </c>
      <c r="P53" s="4" t="s">
        <v>636</v>
      </c>
      <c r="Q53" s="4" t="s">
        <v>16</v>
      </c>
      <c r="R53" s="11" t="s">
        <v>16</v>
      </c>
      <c r="S53" s="4" t="s">
        <v>16</v>
      </c>
    </row>
    <row r="54" spans="1:19" x14ac:dyDescent="0.25">
      <c r="A54" s="16"/>
      <c r="B54" s="7">
        <v>40.200000000000003</v>
      </c>
      <c r="C54" s="7" t="s">
        <v>12</v>
      </c>
      <c r="D54" s="8" t="s">
        <v>62</v>
      </c>
      <c r="E54" s="8">
        <v>3</v>
      </c>
      <c r="F54" s="7" t="s">
        <v>67</v>
      </c>
      <c r="G54" s="10" t="s">
        <v>65</v>
      </c>
      <c r="H54" s="13" t="s">
        <v>345</v>
      </c>
      <c r="I54" s="9">
        <f>31996.84*1/12</f>
        <v>2666.4033333333332</v>
      </c>
      <c r="J54" s="13" t="s">
        <v>346</v>
      </c>
      <c r="K54" s="8" t="s">
        <v>66</v>
      </c>
      <c r="L54" s="8" t="s">
        <v>64</v>
      </c>
      <c r="M54" s="8" t="s">
        <v>17</v>
      </c>
      <c r="N54" s="8" t="s">
        <v>18</v>
      </c>
      <c r="O54" s="8" t="s">
        <v>25</v>
      </c>
      <c r="P54" s="8" t="s">
        <v>295</v>
      </c>
      <c r="Q54" s="8"/>
      <c r="R54" s="12">
        <v>45276</v>
      </c>
      <c r="S54" s="8" t="s">
        <v>47</v>
      </c>
    </row>
    <row r="55" spans="1:19" x14ac:dyDescent="0.25">
      <c r="A55" s="16"/>
      <c r="B55" s="3">
        <v>41.1</v>
      </c>
      <c r="C55" s="3" t="s">
        <v>12</v>
      </c>
      <c r="D55" s="4" t="s">
        <v>62</v>
      </c>
      <c r="E55" s="4">
        <v>3</v>
      </c>
      <c r="F55" s="3" t="s">
        <v>67</v>
      </c>
      <c r="G55" s="6" t="s">
        <v>65</v>
      </c>
      <c r="H55" s="14" t="s">
        <v>347</v>
      </c>
      <c r="I55" s="5">
        <f>8458.86*7/12</f>
        <v>4934.335</v>
      </c>
      <c r="J55" s="14" t="s">
        <v>348</v>
      </c>
      <c r="K55" s="4" t="s">
        <v>66</v>
      </c>
      <c r="L55" s="4" t="s">
        <v>64</v>
      </c>
      <c r="M55" s="4" t="s">
        <v>17</v>
      </c>
      <c r="N55" s="4" t="s">
        <v>18</v>
      </c>
      <c r="O55" s="4" t="s">
        <v>24</v>
      </c>
      <c r="P55" s="4" t="s">
        <v>266</v>
      </c>
      <c r="Q55" s="4" t="s">
        <v>637</v>
      </c>
      <c r="R55" s="11" t="s">
        <v>16</v>
      </c>
      <c r="S55" s="4" t="s">
        <v>16</v>
      </c>
    </row>
    <row r="56" spans="1:19" x14ac:dyDescent="0.25">
      <c r="A56" s="16"/>
      <c r="B56" s="7">
        <v>41.2</v>
      </c>
      <c r="C56" s="7" t="s">
        <v>12</v>
      </c>
      <c r="D56" s="8" t="s">
        <v>62</v>
      </c>
      <c r="E56" s="8">
        <v>3</v>
      </c>
      <c r="F56" s="7" t="s">
        <v>67</v>
      </c>
      <c r="G56" s="10" t="s">
        <v>65</v>
      </c>
      <c r="H56" s="13" t="s">
        <v>347</v>
      </c>
      <c r="I56" s="9">
        <f>8458.86*5/12</f>
        <v>3524.5250000000001</v>
      </c>
      <c r="J56" s="13" t="s">
        <v>348</v>
      </c>
      <c r="K56" s="8" t="s">
        <v>66</v>
      </c>
      <c r="L56" s="8" t="s">
        <v>64</v>
      </c>
      <c r="M56" s="8" t="s">
        <v>17</v>
      </c>
      <c r="N56" s="8" t="s">
        <v>18</v>
      </c>
      <c r="O56" s="8" t="s">
        <v>34</v>
      </c>
      <c r="P56" s="8" t="s">
        <v>295</v>
      </c>
      <c r="Q56" s="8"/>
      <c r="R56" s="12">
        <v>45126</v>
      </c>
      <c r="S56" s="8" t="s">
        <v>47</v>
      </c>
    </row>
    <row r="57" spans="1:19" x14ac:dyDescent="0.25">
      <c r="A57" s="16"/>
      <c r="B57" s="3">
        <v>42</v>
      </c>
      <c r="C57" s="3" t="s">
        <v>12</v>
      </c>
      <c r="D57" s="4" t="s">
        <v>62</v>
      </c>
      <c r="E57" s="4">
        <v>3</v>
      </c>
      <c r="F57" s="3" t="s">
        <v>131</v>
      </c>
      <c r="G57" s="6" t="s">
        <v>65</v>
      </c>
      <c r="H57" s="14" t="s">
        <v>349</v>
      </c>
      <c r="I57" s="5">
        <v>20563.400000000001</v>
      </c>
      <c r="J57" s="14" t="s">
        <v>350</v>
      </c>
      <c r="K57" s="4" t="s">
        <v>66</v>
      </c>
      <c r="L57" s="4" t="s">
        <v>64</v>
      </c>
      <c r="M57" s="4" t="s">
        <v>17</v>
      </c>
      <c r="N57" s="4" t="s">
        <v>18</v>
      </c>
      <c r="O57" s="4" t="s">
        <v>25</v>
      </c>
      <c r="P57" s="4" t="s">
        <v>638</v>
      </c>
      <c r="Q57" s="4"/>
      <c r="R57" s="11">
        <v>44958</v>
      </c>
      <c r="S57" s="4" t="s">
        <v>16</v>
      </c>
    </row>
    <row r="58" spans="1:19" x14ac:dyDescent="0.25">
      <c r="A58" s="16"/>
      <c r="B58" s="7">
        <v>43</v>
      </c>
      <c r="C58" s="7" t="s">
        <v>12</v>
      </c>
      <c r="D58" s="8" t="s">
        <v>62</v>
      </c>
      <c r="E58" s="8">
        <v>3</v>
      </c>
      <c r="F58" s="7" t="s">
        <v>20</v>
      </c>
      <c r="G58" s="10" t="s">
        <v>65</v>
      </c>
      <c r="H58" s="13" t="s">
        <v>351</v>
      </c>
      <c r="I58" s="9">
        <v>283057.5</v>
      </c>
      <c r="J58" s="13" t="s">
        <v>352</v>
      </c>
      <c r="K58" s="8" t="s">
        <v>66</v>
      </c>
      <c r="L58" s="8" t="s">
        <v>64</v>
      </c>
      <c r="M58" s="8" t="s">
        <v>17</v>
      </c>
      <c r="N58" s="8" t="s">
        <v>18</v>
      </c>
      <c r="O58" s="8" t="s">
        <v>74</v>
      </c>
      <c r="P58" s="8" t="s">
        <v>87</v>
      </c>
      <c r="Q58" s="8" t="s">
        <v>528</v>
      </c>
      <c r="R58" s="12">
        <v>45151</v>
      </c>
      <c r="S58" s="8" t="s">
        <v>35</v>
      </c>
    </row>
    <row r="59" spans="1:19" x14ac:dyDescent="0.25">
      <c r="A59" s="16"/>
      <c r="B59" s="3">
        <v>44</v>
      </c>
      <c r="C59" s="3" t="s">
        <v>12</v>
      </c>
      <c r="D59" s="4" t="s">
        <v>62</v>
      </c>
      <c r="E59" s="4">
        <v>3</v>
      </c>
      <c r="F59" s="3" t="s">
        <v>85</v>
      </c>
      <c r="G59" s="6" t="s">
        <v>65</v>
      </c>
      <c r="H59" s="14" t="s">
        <v>353</v>
      </c>
      <c r="I59" s="5">
        <v>2312642.7599999998</v>
      </c>
      <c r="J59" s="14" t="s">
        <v>354</v>
      </c>
      <c r="K59" s="4" t="s">
        <v>66</v>
      </c>
      <c r="L59" s="4" t="s">
        <v>64</v>
      </c>
      <c r="M59" s="4" t="s">
        <v>17</v>
      </c>
      <c r="N59" s="4" t="s">
        <v>18</v>
      </c>
      <c r="O59" s="4" t="s">
        <v>74</v>
      </c>
      <c r="P59" s="4" t="s">
        <v>86</v>
      </c>
      <c r="Q59" s="4" t="s">
        <v>529</v>
      </c>
      <c r="R59" s="11">
        <v>45216</v>
      </c>
      <c r="S59" s="4" t="s">
        <v>35</v>
      </c>
    </row>
    <row r="60" spans="1:19" x14ac:dyDescent="0.25">
      <c r="A60" s="16"/>
      <c r="B60" s="7">
        <v>45.1</v>
      </c>
      <c r="C60" s="7" t="s">
        <v>12</v>
      </c>
      <c r="D60" s="8" t="s">
        <v>62</v>
      </c>
      <c r="E60" s="8">
        <v>3</v>
      </c>
      <c r="F60" s="7" t="s">
        <v>105</v>
      </c>
      <c r="G60" s="10" t="s">
        <v>65</v>
      </c>
      <c r="H60" s="13" t="s">
        <v>106</v>
      </c>
      <c r="I60" s="9">
        <v>6415.26</v>
      </c>
      <c r="J60" s="13" t="s">
        <v>355</v>
      </c>
      <c r="K60" s="8" t="s">
        <v>66</v>
      </c>
      <c r="L60" s="8" t="s">
        <v>64</v>
      </c>
      <c r="M60" s="8" t="s">
        <v>17</v>
      </c>
      <c r="N60" s="8" t="s">
        <v>18</v>
      </c>
      <c r="O60" s="8" t="s">
        <v>24</v>
      </c>
      <c r="P60" s="8" t="s">
        <v>107</v>
      </c>
      <c r="Q60" s="8" t="s">
        <v>639</v>
      </c>
      <c r="R60" s="12" t="s">
        <v>16</v>
      </c>
      <c r="S60" s="8" t="s">
        <v>16</v>
      </c>
    </row>
    <row r="61" spans="1:19" x14ac:dyDescent="0.25">
      <c r="A61" s="16"/>
      <c r="B61" s="3">
        <v>45.2</v>
      </c>
      <c r="C61" s="3" t="s">
        <v>12</v>
      </c>
      <c r="D61" s="4" t="s">
        <v>62</v>
      </c>
      <c r="E61" s="4">
        <v>3</v>
      </c>
      <c r="F61" s="3" t="s">
        <v>105</v>
      </c>
      <c r="G61" s="6" t="s">
        <v>65</v>
      </c>
      <c r="H61" s="14" t="s">
        <v>106</v>
      </c>
      <c r="I61" s="5">
        <v>6415.26</v>
      </c>
      <c r="J61" s="14" t="s">
        <v>355</v>
      </c>
      <c r="K61" s="4" t="s">
        <v>66</v>
      </c>
      <c r="L61" s="4" t="s">
        <v>64</v>
      </c>
      <c r="M61" s="4" t="s">
        <v>17</v>
      </c>
      <c r="N61" s="4" t="s">
        <v>18</v>
      </c>
      <c r="O61" s="4" t="s">
        <v>25</v>
      </c>
      <c r="P61" s="4" t="s">
        <v>295</v>
      </c>
      <c r="Q61" s="4"/>
      <c r="R61" s="11">
        <v>45063</v>
      </c>
      <c r="S61" s="4" t="s">
        <v>47</v>
      </c>
    </row>
    <row r="62" spans="1:19" x14ac:dyDescent="0.25">
      <c r="A62" s="16"/>
      <c r="B62" s="7">
        <v>46</v>
      </c>
      <c r="C62" s="7" t="s">
        <v>12</v>
      </c>
      <c r="D62" s="8" t="s">
        <v>62</v>
      </c>
      <c r="E62" s="8">
        <v>3</v>
      </c>
      <c r="F62" s="7" t="s">
        <v>63</v>
      </c>
      <c r="G62" s="10" t="s">
        <v>65</v>
      </c>
      <c r="H62" s="13" t="s">
        <v>356</v>
      </c>
      <c r="I62" s="9">
        <v>582.86</v>
      </c>
      <c r="J62" s="13" t="s">
        <v>357</v>
      </c>
      <c r="K62" s="8" t="s">
        <v>66</v>
      </c>
      <c r="L62" s="8" t="s">
        <v>64</v>
      </c>
      <c r="M62" s="8" t="s">
        <v>17</v>
      </c>
      <c r="N62" s="8" t="s">
        <v>18</v>
      </c>
      <c r="O62" s="8" t="s">
        <v>25</v>
      </c>
      <c r="P62" s="8" t="s">
        <v>265</v>
      </c>
      <c r="Q62" s="8"/>
      <c r="R62" s="12">
        <v>45273</v>
      </c>
      <c r="S62" s="8" t="s">
        <v>47</v>
      </c>
    </row>
    <row r="63" spans="1:19" x14ac:dyDescent="0.25">
      <c r="A63" s="16"/>
      <c r="B63" s="3">
        <v>47.1</v>
      </c>
      <c r="C63" s="3" t="s">
        <v>12</v>
      </c>
      <c r="D63" s="4" t="s">
        <v>62</v>
      </c>
      <c r="E63" s="4">
        <v>3</v>
      </c>
      <c r="F63" s="3" t="s">
        <v>358</v>
      </c>
      <c r="G63" s="6" t="s">
        <v>65</v>
      </c>
      <c r="H63" s="14" t="s">
        <v>108</v>
      </c>
      <c r="I63" s="5">
        <f>2083.7*7/12</f>
        <v>1215.4916666666666</v>
      </c>
      <c r="J63" s="14" t="s">
        <v>359</v>
      </c>
      <c r="K63" s="4" t="s">
        <v>66</v>
      </c>
      <c r="L63" s="4" t="s">
        <v>64</v>
      </c>
      <c r="M63" s="4" t="s">
        <v>17</v>
      </c>
      <c r="N63" s="4" t="s">
        <v>18</v>
      </c>
      <c r="O63" s="4" t="s">
        <v>24</v>
      </c>
      <c r="P63" s="4" t="s">
        <v>109</v>
      </c>
      <c r="Q63" s="4" t="s">
        <v>530</v>
      </c>
      <c r="R63" s="11" t="s">
        <v>16</v>
      </c>
      <c r="S63" s="4" t="s">
        <v>16</v>
      </c>
    </row>
    <row r="64" spans="1:19" x14ac:dyDescent="0.25">
      <c r="A64" s="16"/>
      <c r="B64" s="7">
        <v>47.2</v>
      </c>
      <c r="C64" s="7" t="s">
        <v>12</v>
      </c>
      <c r="D64" s="8" t="s">
        <v>62</v>
      </c>
      <c r="E64" s="8">
        <v>3</v>
      </c>
      <c r="F64" s="7" t="s">
        <v>358</v>
      </c>
      <c r="G64" s="10" t="s">
        <v>65</v>
      </c>
      <c r="H64" s="13" t="s">
        <v>108</v>
      </c>
      <c r="I64" s="9">
        <f>2083.7*5/12</f>
        <v>868.20833333333337</v>
      </c>
      <c r="J64" s="13" t="s">
        <v>359</v>
      </c>
      <c r="K64" s="8" t="s">
        <v>66</v>
      </c>
      <c r="L64" s="8" t="s">
        <v>64</v>
      </c>
      <c r="M64" s="8" t="s">
        <v>17</v>
      </c>
      <c r="N64" s="8" t="s">
        <v>18</v>
      </c>
      <c r="O64" s="8" t="s">
        <v>34</v>
      </c>
      <c r="P64" s="8" t="s">
        <v>295</v>
      </c>
      <c r="Q64" s="8"/>
      <c r="R64" s="12">
        <v>45291</v>
      </c>
      <c r="S64" s="8" t="s">
        <v>47</v>
      </c>
    </row>
    <row r="65" spans="1:19" x14ac:dyDescent="0.25">
      <c r="A65" s="16"/>
      <c r="B65" s="3">
        <v>48</v>
      </c>
      <c r="C65" s="3" t="s">
        <v>12</v>
      </c>
      <c r="D65" s="4" t="s">
        <v>62</v>
      </c>
      <c r="E65" s="4">
        <v>3</v>
      </c>
      <c r="F65" s="3" t="s">
        <v>20</v>
      </c>
      <c r="G65" s="6" t="s">
        <v>65</v>
      </c>
      <c r="H65" s="14" t="s">
        <v>360</v>
      </c>
      <c r="I65" s="5">
        <v>4285403.68</v>
      </c>
      <c r="J65" s="14" t="s">
        <v>361</v>
      </c>
      <c r="K65" s="4" t="s">
        <v>66</v>
      </c>
      <c r="L65" s="4" t="s">
        <v>64</v>
      </c>
      <c r="M65" s="4" t="s">
        <v>17</v>
      </c>
      <c r="N65" s="4" t="s">
        <v>18</v>
      </c>
      <c r="O65" s="4" t="s">
        <v>74</v>
      </c>
      <c r="P65" s="4" t="s">
        <v>269</v>
      </c>
      <c r="Q65" s="4" t="s">
        <v>640</v>
      </c>
      <c r="R65" s="11">
        <v>45092</v>
      </c>
      <c r="S65" s="4" t="s">
        <v>35</v>
      </c>
    </row>
    <row r="66" spans="1:19" x14ac:dyDescent="0.25">
      <c r="A66" s="16"/>
      <c r="B66" s="7">
        <v>49</v>
      </c>
      <c r="C66" s="7" t="s">
        <v>12</v>
      </c>
      <c r="D66" s="8" t="s">
        <v>62</v>
      </c>
      <c r="E66" s="8">
        <v>3</v>
      </c>
      <c r="F66" s="7" t="s">
        <v>96</v>
      </c>
      <c r="G66" s="10" t="s">
        <v>65</v>
      </c>
      <c r="H66" s="13" t="s">
        <v>363</v>
      </c>
      <c r="I66" s="9">
        <v>99361.32</v>
      </c>
      <c r="J66" s="13" t="s">
        <v>364</v>
      </c>
      <c r="K66" s="8" t="s">
        <v>66</v>
      </c>
      <c r="L66" s="8" t="s">
        <v>64</v>
      </c>
      <c r="M66" s="8" t="s">
        <v>17</v>
      </c>
      <c r="N66" s="8" t="s">
        <v>18</v>
      </c>
      <c r="O66" s="8" t="s">
        <v>74</v>
      </c>
      <c r="P66" s="8" t="s">
        <v>97</v>
      </c>
      <c r="Q66" s="8" t="s">
        <v>365</v>
      </c>
      <c r="R66" s="12">
        <v>45273</v>
      </c>
      <c r="S66" s="8" t="s">
        <v>35</v>
      </c>
    </row>
    <row r="67" spans="1:19" x14ac:dyDescent="0.25">
      <c r="A67" s="16"/>
      <c r="B67" s="3">
        <v>50</v>
      </c>
      <c r="C67" s="3" t="s">
        <v>12</v>
      </c>
      <c r="D67" s="4" t="s">
        <v>62</v>
      </c>
      <c r="E67" s="4">
        <v>3</v>
      </c>
      <c r="F67" s="3" t="s">
        <v>96</v>
      </c>
      <c r="G67" s="6" t="s">
        <v>65</v>
      </c>
      <c r="H67" s="14" t="s">
        <v>366</v>
      </c>
      <c r="I67" s="5">
        <v>31877.15</v>
      </c>
      <c r="J67" s="14" t="s">
        <v>367</v>
      </c>
      <c r="K67" s="4" t="s">
        <v>66</v>
      </c>
      <c r="L67" s="4" t="s">
        <v>64</v>
      </c>
      <c r="M67" s="4" t="s">
        <v>17</v>
      </c>
      <c r="N67" s="4" t="s">
        <v>18</v>
      </c>
      <c r="O67" s="4" t="s">
        <v>74</v>
      </c>
      <c r="P67" s="4" t="s">
        <v>95</v>
      </c>
      <c r="Q67" s="4" t="s">
        <v>531</v>
      </c>
      <c r="R67" s="11">
        <v>45142</v>
      </c>
      <c r="S67" s="4" t="s">
        <v>35</v>
      </c>
    </row>
    <row r="68" spans="1:19" x14ac:dyDescent="0.25">
      <c r="A68" s="16"/>
      <c r="B68" s="7">
        <v>51</v>
      </c>
      <c r="C68" s="7" t="s">
        <v>12</v>
      </c>
      <c r="D68" s="8" t="s">
        <v>62</v>
      </c>
      <c r="E68" s="8">
        <v>3</v>
      </c>
      <c r="F68" s="7" t="s">
        <v>20</v>
      </c>
      <c r="G68" s="10" t="s">
        <v>65</v>
      </c>
      <c r="H68" s="13" t="s">
        <v>368</v>
      </c>
      <c r="I68" s="9">
        <f>10867332.31-867332.31</f>
        <v>10000000</v>
      </c>
      <c r="J68" s="13" t="s">
        <v>362</v>
      </c>
      <c r="K68" s="8" t="s">
        <v>66</v>
      </c>
      <c r="L68" s="8" t="s">
        <v>64</v>
      </c>
      <c r="M68" s="8" t="s">
        <v>17</v>
      </c>
      <c r="N68" s="8" t="s">
        <v>18</v>
      </c>
      <c r="O68" s="8" t="s">
        <v>74</v>
      </c>
      <c r="P68" s="8" t="s">
        <v>268</v>
      </c>
      <c r="Q68" s="8" t="s">
        <v>369</v>
      </c>
      <c r="R68" s="12">
        <v>45150</v>
      </c>
      <c r="S68" s="8" t="s">
        <v>27</v>
      </c>
    </row>
    <row r="69" spans="1:19" x14ac:dyDescent="0.25">
      <c r="A69" s="16"/>
      <c r="B69" s="3">
        <v>52</v>
      </c>
      <c r="C69" s="3" t="s">
        <v>12</v>
      </c>
      <c r="D69" s="4" t="s">
        <v>62</v>
      </c>
      <c r="E69" s="4" t="s">
        <v>512</v>
      </c>
      <c r="F69" s="3" t="s">
        <v>84</v>
      </c>
      <c r="G69" s="6" t="s">
        <v>65</v>
      </c>
      <c r="H69" s="14" t="s">
        <v>641</v>
      </c>
      <c r="I69" s="5">
        <v>2347490.4</v>
      </c>
      <c r="J69" s="14" t="s">
        <v>362</v>
      </c>
      <c r="K69" s="4" t="s">
        <v>66</v>
      </c>
      <c r="L69" s="4" t="s">
        <v>64</v>
      </c>
      <c r="M69" s="4" t="s">
        <v>17</v>
      </c>
      <c r="N69" s="4" t="s">
        <v>18</v>
      </c>
      <c r="O69" s="4" t="s">
        <v>25</v>
      </c>
      <c r="P69" s="4" t="s">
        <v>642</v>
      </c>
      <c r="Q69" s="4"/>
      <c r="R69" s="11">
        <v>44929</v>
      </c>
      <c r="S69" s="4" t="s">
        <v>27</v>
      </c>
    </row>
    <row r="70" spans="1:19" x14ac:dyDescent="0.25">
      <c r="A70" s="16"/>
      <c r="B70" s="7">
        <v>53</v>
      </c>
      <c r="C70" s="7" t="s">
        <v>12</v>
      </c>
      <c r="D70" s="8" t="s">
        <v>62</v>
      </c>
      <c r="E70" s="8" t="s">
        <v>512</v>
      </c>
      <c r="F70" s="7" t="s">
        <v>20</v>
      </c>
      <c r="G70" s="10" t="s">
        <v>65</v>
      </c>
      <c r="H70" s="13" t="s">
        <v>370</v>
      </c>
      <c r="I70" s="9">
        <v>388568</v>
      </c>
      <c r="J70" s="13" t="s">
        <v>89</v>
      </c>
      <c r="K70" s="8" t="s">
        <v>371</v>
      </c>
      <c r="L70" s="8" t="s">
        <v>64</v>
      </c>
      <c r="M70" s="8" t="s">
        <v>17</v>
      </c>
      <c r="N70" s="8" t="s">
        <v>18</v>
      </c>
      <c r="O70" s="8" t="s">
        <v>74</v>
      </c>
      <c r="P70" s="8" t="s">
        <v>270</v>
      </c>
      <c r="Q70" s="8" t="s">
        <v>645</v>
      </c>
      <c r="R70" s="12">
        <v>45092</v>
      </c>
      <c r="S70" s="8" t="s">
        <v>35</v>
      </c>
    </row>
    <row r="71" spans="1:19" x14ac:dyDescent="0.25">
      <c r="A71" s="16"/>
      <c r="B71" s="3">
        <v>54</v>
      </c>
      <c r="C71" s="3" t="s">
        <v>12</v>
      </c>
      <c r="D71" s="4" t="s">
        <v>62</v>
      </c>
      <c r="E71" s="4" t="s">
        <v>512</v>
      </c>
      <c r="F71" s="3" t="s">
        <v>521</v>
      </c>
      <c r="G71" s="6" t="s">
        <v>65</v>
      </c>
      <c r="H71" s="14" t="s">
        <v>372</v>
      </c>
      <c r="I71" s="5">
        <v>12053379.359999999</v>
      </c>
      <c r="J71" s="14" t="s">
        <v>273</v>
      </c>
      <c r="K71" s="4" t="s">
        <v>371</v>
      </c>
      <c r="L71" s="4" t="s">
        <v>64</v>
      </c>
      <c r="M71" s="4" t="s">
        <v>17</v>
      </c>
      <c r="N71" s="4" t="s">
        <v>18</v>
      </c>
      <c r="O71" s="4" t="s">
        <v>74</v>
      </c>
      <c r="P71" s="4" t="s">
        <v>272</v>
      </c>
      <c r="Q71" s="4" t="s">
        <v>373</v>
      </c>
      <c r="R71" s="11">
        <v>45179</v>
      </c>
      <c r="S71" s="4" t="s">
        <v>47</v>
      </c>
    </row>
    <row r="72" spans="1:19" x14ac:dyDescent="0.25">
      <c r="A72" s="16"/>
      <c r="B72" s="7">
        <v>55</v>
      </c>
      <c r="C72" s="7" t="s">
        <v>12</v>
      </c>
      <c r="D72" s="8" t="s">
        <v>62</v>
      </c>
      <c r="E72" s="8" t="s">
        <v>512</v>
      </c>
      <c r="F72" s="7" t="s">
        <v>116</v>
      </c>
      <c r="G72" s="10" t="s">
        <v>65</v>
      </c>
      <c r="H72" s="13" t="s">
        <v>374</v>
      </c>
      <c r="I72" s="9">
        <v>11773.21</v>
      </c>
      <c r="J72" s="13" t="s">
        <v>117</v>
      </c>
      <c r="K72" s="8" t="s">
        <v>371</v>
      </c>
      <c r="L72" s="8" t="s">
        <v>64</v>
      </c>
      <c r="M72" s="8" t="s">
        <v>17</v>
      </c>
      <c r="N72" s="8" t="s">
        <v>18</v>
      </c>
      <c r="O72" s="8" t="s">
        <v>25</v>
      </c>
      <c r="P72" s="8" t="s">
        <v>295</v>
      </c>
      <c r="Q72" s="8"/>
      <c r="R72" s="12">
        <v>45172</v>
      </c>
      <c r="S72" s="8" t="s">
        <v>47</v>
      </c>
    </row>
    <row r="73" spans="1:19" x14ac:dyDescent="0.25">
      <c r="A73" s="16"/>
      <c r="B73" s="3">
        <v>56</v>
      </c>
      <c r="C73" s="3" t="s">
        <v>12</v>
      </c>
      <c r="D73" s="4" t="s">
        <v>62</v>
      </c>
      <c r="E73" s="4">
        <v>4</v>
      </c>
      <c r="F73" s="3" t="s">
        <v>136</v>
      </c>
      <c r="G73" s="6" t="s">
        <v>65</v>
      </c>
      <c r="H73" s="14" t="s">
        <v>137</v>
      </c>
      <c r="I73" s="5">
        <v>146572.18000000002</v>
      </c>
      <c r="J73" s="14" t="s">
        <v>137</v>
      </c>
      <c r="K73" s="4" t="s">
        <v>371</v>
      </c>
      <c r="L73" s="4" t="s">
        <v>64</v>
      </c>
      <c r="M73" s="4" t="s">
        <v>17</v>
      </c>
      <c r="N73" s="4" t="s">
        <v>17</v>
      </c>
      <c r="O73" s="4" t="s">
        <v>25</v>
      </c>
      <c r="P73" s="4" t="s">
        <v>295</v>
      </c>
      <c r="Q73" s="4"/>
      <c r="R73" s="11">
        <v>45231</v>
      </c>
      <c r="S73" s="4" t="s">
        <v>27</v>
      </c>
    </row>
    <row r="74" spans="1:19" x14ac:dyDescent="0.25">
      <c r="A74" s="16"/>
      <c r="B74" s="7">
        <v>57</v>
      </c>
      <c r="C74" s="7" t="s">
        <v>12</v>
      </c>
      <c r="D74" s="8" t="s">
        <v>62</v>
      </c>
      <c r="E74" s="8">
        <v>4</v>
      </c>
      <c r="F74" s="7" t="s">
        <v>138</v>
      </c>
      <c r="G74" s="10" t="s">
        <v>65</v>
      </c>
      <c r="H74" s="13" t="s">
        <v>139</v>
      </c>
      <c r="I74" s="9">
        <v>9714.2000000000007</v>
      </c>
      <c r="J74" s="13" t="s">
        <v>140</v>
      </c>
      <c r="K74" s="8" t="s">
        <v>376</v>
      </c>
      <c r="L74" s="8" t="s">
        <v>64</v>
      </c>
      <c r="M74" s="8" t="s">
        <v>17</v>
      </c>
      <c r="N74" s="8" t="s">
        <v>17</v>
      </c>
      <c r="O74" s="8" t="s">
        <v>34</v>
      </c>
      <c r="P74" s="8" t="s">
        <v>16</v>
      </c>
      <c r="Q74" s="8"/>
      <c r="R74" s="12">
        <v>45261</v>
      </c>
      <c r="S74" s="8" t="s">
        <v>47</v>
      </c>
    </row>
    <row r="75" spans="1:19" x14ac:dyDescent="0.25">
      <c r="A75" s="16"/>
      <c r="B75" s="3">
        <v>58</v>
      </c>
      <c r="C75" s="3" t="s">
        <v>12</v>
      </c>
      <c r="D75" s="4" t="s">
        <v>62</v>
      </c>
      <c r="E75" s="4">
        <v>3</v>
      </c>
      <c r="F75" s="3" t="s">
        <v>118</v>
      </c>
      <c r="G75" s="6" t="s">
        <v>65</v>
      </c>
      <c r="H75" s="14" t="s">
        <v>119</v>
      </c>
      <c r="I75" s="5">
        <v>2817118</v>
      </c>
      <c r="J75" s="14" t="s">
        <v>120</v>
      </c>
      <c r="K75" s="4" t="s">
        <v>121</v>
      </c>
      <c r="L75" s="4" t="s">
        <v>674</v>
      </c>
      <c r="M75" s="4" t="s">
        <v>17</v>
      </c>
      <c r="N75" s="4" t="s">
        <v>18</v>
      </c>
      <c r="O75" s="4" t="s">
        <v>74</v>
      </c>
      <c r="P75" s="4" t="s">
        <v>122</v>
      </c>
      <c r="Q75" s="4" t="s">
        <v>646</v>
      </c>
      <c r="R75" s="11">
        <v>45194</v>
      </c>
      <c r="S75" s="4" t="s">
        <v>35</v>
      </c>
    </row>
    <row r="76" spans="1:19" x14ac:dyDescent="0.25">
      <c r="A76" s="16"/>
      <c r="B76" s="7">
        <v>59</v>
      </c>
      <c r="C76" s="7" t="s">
        <v>12</v>
      </c>
      <c r="D76" s="8" t="s">
        <v>62</v>
      </c>
      <c r="E76" s="8">
        <v>3</v>
      </c>
      <c r="F76" s="7" t="s">
        <v>116</v>
      </c>
      <c r="G76" s="10" t="s">
        <v>65</v>
      </c>
      <c r="H76" s="13" t="s">
        <v>123</v>
      </c>
      <c r="I76" s="9">
        <v>3885.68</v>
      </c>
      <c r="J76" s="13" t="s">
        <v>377</v>
      </c>
      <c r="K76" s="8" t="s">
        <v>121</v>
      </c>
      <c r="L76" s="8" t="s">
        <v>64</v>
      </c>
      <c r="M76" s="8" t="s">
        <v>17</v>
      </c>
      <c r="N76" s="8" t="s">
        <v>18</v>
      </c>
      <c r="O76" s="8" t="s">
        <v>74</v>
      </c>
      <c r="P76" s="8" t="s">
        <v>122</v>
      </c>
      <c r="Q76" s="8" t="s">
        <v>646</v>
      </c>
      <c r="R76" s="12">
        <v>45194</v>
      </c>
      <c r="S76" s="8" t="s">
        <v>35</v>
      </c>
    </row>
    <row r="77" spans="1:19" x14ac:dyDescent="0.25">
      <c r="A77" s="16"/>
      <c r="B77" s="3">
        <v>60</v>
      </c>
      <c r="C77" s="3" t="s">
        <v>12</v>
      </c>
      <c r="D77" s="4" t="s">
        <v>62</v>
      </c>
      <c r="E77" s="4">
        <v>3</v>
      </c>
      <c r="F77" s="3" t="s">
        <v>20</v>
      </c>
      <c r="G77" s="6" t="s">
        <v>65</v>
      </c>
      <c r="H77" s="14" t="s">
        <v>93</v>
      </c>
      <c r="I77" s="59">
        <f>837452.62-8499</f>
        <v>828953.62</v>
      </c>
      <c r="J77" s="14" t="s">
        <v>378</v>
      </c>
      <c r="K77" s="4" t="s">
        <v>91</v>
      </c>
      <c r="L77" s="4" t="s">
        <v>672</v>
      </c>
      <c r="M77" s="4" t="s">
        <v>17</v>
      </c>
      <c r="N77" s="4" t="s">
        <v>17</v>
      </c>
      <c r="O77" s="4" t="s">
        <v>25</v>
      </c>
      <c r="P77" s="4" t="s">
        <v>94</v>
      </c>
      <c r="Q77" s="4"/>
      <c r="R77" s="11">
        <v>45047</v>
      </c>
      <c r="S77" s="4" t="s">
        <v>27</v>
      </c>
    </row>
    <row r="78" spans="1:19" x14ac:dyDescent="0.25">
      <c r="A78" s="16"/>
      <c r="B78" s="7">
        <v>61</v>
      </c>
      <c r="C78" s="7" t="s">
        <v>12</v>
      </c>
      <c r="D78" s="8" t="s">
        <v>62</v>
      </c>
      <c r="E78" s="8">
        <v>3</v>
      </c>
      <c r="F78" s="7" t="s">
        <v>245</v>
      </c>
      <c r="G78" s="10" t="s">
        <v>65</v>
      </c>
      <c r="H78" s="13" t="s">
        <v>379</v>
      </c>
      <c r="I78" s="9">
        <v>56657.14</v>
      </c>
      <c r="J78" s="13" t="s">
        <v>380</v>
      </c>
      <c r="K78" s="8" t="s">
        <v>91</v>
      </c>
      <c r="L78" s="8" t="s">
        <v>672</v>
      </c>
      <c r="M78" s="8" t="s">
        <v>17</v>
      </c>
      <c r="N78" s="8" t="s">
        <v>17</v>
      </c>
      <c r="O78" s="8" t="s">
        <v>16</v>
      </c>
      <c r="P78" s="8" t="s">
        <v>381</v>
      </c>
      <c r="Q78" s="8" t="s">
        <v>16</v>
      </c>
      <c r="R78" s="12">
        <v>45063</v>
      </c>
      <c r="S78" s="8" t="s">
        <v>47</v>
      </c>
    </row>
    <row r="79" spans="1:19" x14ac:dyDescent="0.25">
      <c r="A79" s="16"/>
      <c r="B79" s="3">
        <v>62</v>
      </c>
      <c r="C79" s="3" t="s">
        <v>12</v>
      </c>
      <c r="D79" s="4" t="s">
        <v>62</v>
      </c>
      <c r="E79" s="4">
        <v>3</v>
      </c>
      <c r="F79" s="3" t="s">
        <v>523</v>
      </c>
      <c r="G79" s="6" t="s">
        <v>65</v>
      </c>
      <c r="H79" s="14" t="s">
        <v>90</v>
      </c>
      <c r="I79" s="5">
        <v>1164509.3500000001</v>
      </c>
      <c r="J79" s="14" t="s">
        <v>384</v>
      </c>
      <c r="K79" s="4" t="s">
        <v>91</v>
      </c>
      <c r="L79" s="4" t="s">
        <v>672</v>
      </c>
      <c r="M79" s="4" t="s">
        <v>17</v>
      </c>
      <c r="N79" s="4" t="s">
        <v>18</v>
      </c>
      <c r="O79" s="4" t="s">
        <v>74</v>
      </c>
      <c r="P79" s="4" t="s">
        <v>92</v>
      </c>
      <c r="Q79" s="4" t="s">
        <v>385</v>
      </c>
      <c r="R79" s="11">
        <v>45108</v>
      </c>
      <c r="S79" s="4" t="s">
        <v>35</v>
      </c>
    </row>
    <row r="80" spans="1:19" x14ac:dyDescent="0.25">
      <c r="A80" s="16"/>
      <c r="B80" s="7">
        <v>63</v>
      </c>
      <c r="C80" s="7" t="s">
        <v>12</v>
      </c>
      <c r="D80" s="8" t="s">
        <v>62</v>
      </c>
      <c r="E80" s="8"/>
      <c r="F80" s="7"/>
      <c r="G80" s="10" t="s">
        <v>65</v>
      </c>
      <c r="H80" s="13" t="s">
        <v>382</v>
      </c>
      <c r="I80" s="9">
        <v>360882.53</v>
      </c>
      <c r="J80" s="13" t="s">
        <v>383</v>
      </c>
      <c r="K80" s="8" t="s">
        <v>91</v>
      </c>
      <c r="L80" s="8" t="s">
        <v>672</v>
      </c>
      <c r="M80" s="8" t="s">
        <v>18</v>
      </c>
      <c r="N80" s="8" t="s">
        <v>17</v>
      </c>
      <c r="O80" s="8" t="s">
        <v>16</v>
      </c>
      <c r="P80" s="8" t="s">
        <v>16</v>
      </c>
      <c r="Q80" s="8" t="s">
        <v>16</v>
      </c>
      <c r="R80" s="12">
        <v>45063</v>
      </c>
      <c r="S80" s="8" t="s">
        <v>27</v>
      </c>
    </row>
    <row r="81" spans="1:19" x14ac:dyDescent="0.25">
      <c r="A81" s="16"/>
      <c r="B81" s="3">
        <v>64</v>
      </c>
      <c r="C81" s="3" t="s">
        <v>12</v>
      </c>
      <c r="D81" s="4" t="s">
        <v>62</v>
      </c>
      <c r="E81" s="4">
        <v>3</v>
      </c>
      <c r="F81" s="3" t="s">
        <v>524</v>
      </c>
      <c r="G81" s="6" t="s">
        <v>65</v>
      </c>
      <c r="H81" s="14" t="s">
        <v>389</v>
      </c>
      <c r="I81" s="59">
        <f>194284-27878.4-39299.36</f>
        <v>127106.24000000001</v>
      </c>
      <c r="J81" s="14" t="s">
        <v>390</v>
      </c>
      <c r="K81" s="4" t="s">
        <v>225</v>
      </c>
      <c r="L81" s="4" t="s">
        <v>64</v>
      </c>
      <c r="M81" s="4" t="s">
        <v>17</v>
      </c>
      <c r="N81" s="4" t="s">
        <v>18</v>
      </c>
      <c r="O81" s="4" t="s">
        <v>74</v>
      </c>
      <c r="P81" s="4" t="s">
        <v>222</v>
      </c>
      <c r="Q81" s="4" t="s">
        <v>391</v>
      </c>
      <c r="R81" s="11">
        <v>44927</v>
      </c>
      <c r="S81" s="4" t="s">
        <v>27</v>
      </c>
    </row>
    <row r="82" spans="1:19" x14ac:dyDescent="0.25">
      <c r="A82" s="16"/>
      <c r="B82" s="7">
        <v>65</v>
      </c>
      <c r="C82" s="7" t="s">
        <v>12</v>
      </c>
      <c r="D82" s="8" t="s">
        <v>13</v>
      </c>
      <c r="E82" s="8">
        <v>3</v>
      </c>
      <c r="F82" s="7" t="s">
        <v>118</v>
      </c>
      <c r="G82" s="10" t="s">
        <v>15</v>
      </c>
      <c r="H82" s="13" t="s">
        <v>119</v>
      </c>
      <c r="I82" s="9">
        <v>2064000</v>
      </c>
      <c r="J82" s="13" t="s">
        <v>14</v>
      </c>
      <c r="K82" s="8" t="s">
        <v>16</v>
      </c>
      <c r="L82" s="8" t="s">
        <v>407</v>
      </c>
      <c r="M82" s="8" t="s">
        <v>17</v>
      </c>
      <c r="N82" s="8" t="s">
        <v>18</v>
      </c>
      <c r="O82" s="8" t="s">
        <v>74</v>
      </c>
      <c r="P82" s="8" t="s">
        <v>122</v>
      </c>
      <c r="Q82" s="8" t="s">
        <v>646</v>
      </c>
      <c r="R82" s="12" t="s">
        <v>16</v>
      </c>
      <c r="S82" s="8" t="s">
        <v>16</v>
      </c>
    </row>
    <row r="83" spans="1:19" x14ac:dyDescent="0.25">
      <c r="A83" s="16"/>
      <c r="B83" s="3">
        <v>66</v>
      </c>
      <c r="C83" s="3" t="s">
        <v>12</v>
      </c>
      <c r="D83" s="4" t="s">
        <v>145</v>
      </c>
      <c r="E83" s="4">
        <v>3</v>
      </c>
      <c r="F83" s="3" t="s">
        <v>402</v>
      </c>
      <c r="G83" s="6" t="s">
        <v>146</v>
      </c>
      <c r="H83" s="14" t="s">
        <v>395</v>
      </c>
      <c r="I83" s="5">
        <v>3807748.4698079997</v>
      </c>
      <c r="J83" s="14" t="s">
        <v>396</v>
      </c>
      <c r="K83" s="4" t="s">
        <v>16</v>
      </c>
      <c r="L83" s="4" t="s">
        <v>22</v>
      </c>
      <c r="M83" s="4" t="s">
        <v>17</v>
      </c>
      <c r="N83" s="4" t="s">
        <v>18</v>
      </c>
      <c r="O83" s="4" t="s">
        <v>24</v>
      </c>
      <c r="P83" s="4" t="s">
        <v>149</v>
      </c>
      <c r="Q83" s="4" t="s">
        <v>532</v>
      </c>
      <c r="R83" s="11" t="s">
        <v>16</v>
      </c>
      <c r="S83" s="4" t="s">
        <v>27</v>
      </c>
    </row>
    <row r="84" spans="1:19" x14ac:dyDescent="0.25">
      <c r="A84" s="16"/>
      <c r="B84" s="7">
        <v>67</v>
      </c>
      <c r="C84" s="7" t="s">
        <v>12</v>
      </c>
      <c r="D84" s="8" t="s">
        <v>145</v>
      </c>
      <c r="E84" s="8">
        <v>3</v>
      </c>
      <c r="F84" s="7" t="s">
        <v>439</v>
      </c>
      <c r="G84" s="10" t="s">
        <v>146</v>
      </c>
      <c r="H84" s="13" t="s">
        <v>397</v>
      </c>
      <c r="I84" s="9">
        <f>16000000</f>
        <v>16000000</v>
      </c>
      <c r="J84" s="13" t="s">
        <v>398</v>
      </c>
      <c r="K84" s="8" t="s">
        <v>16</v>
      </c>
      <c r="L84" s="8" t="s">
        <v>22</v>
      </c>
      <c r="M84" s="8" t="s">
        <v>17</v>
      </c>
      <c r="N84" s="8" t="s">
        <v>18</v>
      </c>
      <c r="O84" s="8" t="s">
        <v>25</v>
      </c>
      <c r="P84" s="8" t="s">
        <v>295</v>
      </c>
      <c r="Q84" s="8"/>
      <c r="R84" s="12">
        <v>45218</v>
      </c>
      <c r="S84" s="8" t="s">
        <v>35</v>
      </c>
    </row>
    <row r="85" spans="1:19" x14ac:dyDescent="0.25">
      <c r="A85" s="16"/>
      <c r="B85" s="3">
        <v>68</v>
      </c>
      <c r="C85" s="3" t="s">
        <v>12</v>
      </c>
      <c r="D85" s="4" t="s">
        <v>145</v>
      </c>
      <c r="E85" s="4">
        <v>3</v>
      </c>
      <c r="F85" s="3" t="s">
        <v>399</v>
      </c>
      <c r="G85" s="6" t="s">
        <v>146</v>
      </c>
      <c r="H85" s="14" t="s">
        <v>400</v>
      </c>
      <c r="I85" s="5">
        <v>5048675.256959999</v>
      </c>
      <c r="J85" s="14" t="s">
        <v>401</v>
      </c>
      <c r="K85" s="4" t="s">
        <v>16</v>
      </c>
      <c r="L85" s="4" t="s">
        <v>22</v>
      </c>
      <c r="M85" s="4" t="s">
        <v>17</v>
      </c>
      <c r="N85" s="4" t="s">
        <v>18</v>
      </c>
      <c r="O85" s="4" t="s">
        <v>24</v>
      </c>
      <c r="P85" s="4" t="s">
        <v>151</v>
      </c>
      <c r="Q85" s="4" t="s">
        <v>533</v>
      </c>
      <c r="R85" s="11">
        <v>45147</v>
      </c>
      <c r="S85" s="4" t="s">
        <v>27</v>
      </c>
    </row>
    <row r="86" spans="1:19" x14ac:dyDescent="0.25">
      <c r="A86" s="16"/>
      <c r="B86" s="7">
        <v>69</v>
      </c>
      <c r="C86" s="7" t="s">
        <v>12</v>
      </c>
      <c r="D86" s="8" t="s">
        <v>145</v>
      </c>
      <c r="E86" s="8">
        <v>3</v>
      </c>
      <c r="F86" s="7" t="s">
        <v>402</v>
      </c>
      <c r="G86" s="10" t="s">
        <v>146</v>
      </c>
      <c r="H86" s="13" t="s">
        <v>403</v>
      </c>
      <c r="I86" s="9">
        <v>2245496.6520000002</v>
      </c>
      <c r="J86" s="13" t="s">
        <v>404</v>
      </c>
      <c r="K86" s="8" t="s">
        <v>16</v>
      </c>
      <c r="L86" s="8" t="s">
        <v>22</v>
      </c>
      <c r="M86" s="8" t="s">
        <v>17</v>
      </c>
      <c r="N86" s="8" t="s">
        <v>18</v>
      </c>
      <c r="O86" s="8" t="s">
        <v>25</v>
      </c>
      <c r="P86" s="8" t="s">
        <v>147</v>
      </c>
      <c r="Q86" s="8"/>
      <c r="R86" s="12">
        <v>44986</v>
      </c>
      <c r="S86" s="8" t="s">
        <v>27</v>
      </c>
    </row>
    <row r="87" spans="1:19" x14ac:dyDescent="0.25">
      <c r="A87" s="16"/>
      <c r="B87" s="3">
        <v>70</v>
      </c>
      <c r="C87" s="3" t="s">
        <v>12</v>
      </c>
      <c r="D87" s="4" t="s">
        <v>145</v>
      </c>
      <c r="E87" s="4">
        <v>3</v>
      </c>
      <c r="F87" s="3" t="s">
        <v>402</v>
      </c>
      <c r="G87" s="6" t="s">
        <v>146</v>
      </c>
      <c r="H87" s="14" t="s">
        <v>405</v>
      </c>
      <c r="I87" s="5">
        <v>6398591.7479088884</v>
      </c>
      <c r="J87" s="14" t="s">
        <v>406</v>
      </c>
      <c r="K87" s="4" t="s">
        <v>16</v>
      </c>
      <c r="L87" s="4" t="s">
        <v>22</v>
      </c>
      <c r="M87" s="4" t="s">
        <v>17</v>
      </c>
      <c r="N87" s="4" t="s">
        <v>18</v>
      </c>
      <c r="O87" s="4" t="s">
        <v>74</v>
      </c>
      <c r="P87" s="4" t="s">
        <v>172</v>
      </c>
      <c r="Q87" s="4" t="s">
        <v>534</v>
      </c>
      <c r="R87" s="11">
        <v>44590</v>
      </c>
      <c r="S87" s="4" t="s">
        <v>47</v>
      </c>
    </row>
    <row r="88" spans="1:19" x14ac:dyDescent="0.25">
      <c r="A88" s="16"/>
      <c r="B88" s="7">
        <v>71</v>
      </c>
      <c r="C88" s="7" t="s">
        <v>12</v>
      </c>
      <c r="D88" s="8" t="s">
        <v>145</v>
      </c>
      <c r="E88" s="8">
        <v>3</v>
      </c>
      <c r="F88" s="7" t="s">
        <v>408</v>
      </c>
      <c r="G88" s="10" t="s">
        <v>146</v>
      </c>
      <c r="H88" s="13" t="s">
        <v>409</v>
      </c>
      <c r="I88" s="9">
        <v>2702808</v>
      </c>
      <c r="J88" s="13" t="s">
        <v>410</v>
      </c>
      <c r="K88" s="8" t="s">
        <v>16</v>
      </c>
      <c r="L88" s="8" t="s">
        <v>22</v>
      </c>
      <c r="M88" s="8" t="s">
        <v>17</v>
      </c>
      <c r="N88" s="8" t="s">
        <v>18</v>
      </c>
      <c r="O88" s="8" t="s">
        <v>74</v>
      </c>
      <c r="P88" s="8" t="s">
        <v>161</v>
      </c>
      <c r="Q88" s="8" t="s">
        <v>535</v>
      </c>
      <c r="R88" s="12">
        <v>44904</v>
      </c>
      <c r="S88" s="8" t="s">
        <v>47</v>
      </c>
    </row>
    <row r="89" spans="1:19" x14ac:dyDescent="0.25">
      <c r="A89" s="16"/>
      <c r="B89" s="3">
        <v>72</v>
      </c>
      <c r="C89" s="3" t="s">
        <v>12</v>
      </c>
      <c r="D89" s="4" t="s">
        <v>145</v>
      </c>
      <c r="E89" s="4">
        <v>3</v>
      </c>
      <c r="F89" s="3" t="s">
        <v>411</v>
      </c>
      <c r="G89" s="6" t="s">
        <v>146</v>
      </c>
      <c r="H89" s="14" t="s">
        <v>412</v>
      </c>
      <c r="I89" s="5">
        <v>2009000</v>
      </c>
      <c r="J89" s="14" t="s">
        <v>168</v>
      </c>
      <c r="K89" s="4" t="s">
        <v>16</v>
      </c>
      <c r="L89" s="4" t="s">
        <v>22</v>
      </c>
      <c r="M89" s="4" t="s">
        <v>17</v>
      </c>
      <c r="N89" s="4" t="s">
        <v>18</v>
      </c>
      <c r="O89" s="4" t="s">
        <v>24</v>
      </c>
      <c r="P89" s="4" t="s">
        <v>170</v>
      </c>
      <c r="Q89" s="4" t="s">
        <v>536</v>
      </c>
      <c r="R89" s="11">
        <v>44619</v>
      </c>
      <c r="S89" s="4" t="s">
        <v>35</v>
      </c>
    </row>
    <row r="90" spans="1:19" x14ac:dyDescent="0.25">
      <c r="A90" s="16"/>
      <c r="B90" s="7">
        <v>73</v>
      </c>
      <c r="C90" s="7" t="s">
        <v>12</v>
      </c>
      <c r="D90" s="8" t="s">
        <v>145</v>
      </c>
      <c r="E90" s="8">
        <v>3</v>
      </c>
      <c r="F90" s="7" t="s">
        <v>402</v>
      </c>
      <c r="G90" s="10" t="s">
        <v>146</v>
      </c>
      <c r="H90" s="13" t="s">
        <v>413</v>
      </c>
      <c r="I90" s="59">
        <v>113772.83</v>
      </c>
      <c r="J90" s="13" t="s">
        <v>414</v>
      </c>
      <c r="K90" s="8" t="s">
        <v>16</v>
      </c>
      <c r="L90" s="8" t="s">
        <v>22</v>
      </c>
      <c r="M90" s="8" t="s">
        <v>17</v>
      </c>
      <c r="N90" s="8" t="s">
        <v>18</v>
      </c>
      <c r="O90" s="8" t="s">
        <v>74</v>
      </c>
      <c r="P90" s="8" t="s">
        <v>209</v>
      </c>
      <c r="Q90" s="8" t="s">
        <v>537</v>
      </c>
      <c r="R90" s="12" t="s">
        <v>16</v>
      </c>
      <c r="S90" s="8" t="s">
        <v>27</v>
      </c>
    </row>
    <row r="91" spans="1:19" x14ac:dyDescent="0.25">
      <c r="A91" s="16"/>
      <c r="B91" s="3">
        <v>74</v>
      </c>
      <c r="C91" s="3" t="s">
        <v>12</v>
      </c>
      <c r="D91" s="4" t="s">
        <v>145</v>
      </c>
      <c r="E91" s="4">
        <v>3</v>
      </c>
      <c r="F91" s="3" t="s">
        <v>411</v>
      </c>
      <c r="G91" s="6" t="s">
        <v>146</v>
      </c>
      <c r="H91" s="14" t="s">
        <v>193</v>
      </c>
      <c r="I91" s="5">
        <v>2004172.36</v>
      </c>
      <c r="J91" s="14" t="s">
        <v>415</v>
      </c>
      <c r="K91" s="4" t="s">
        <v>16</v>
      </c>
      <c r="L91" s="4" t="s">
        <v>22</v>
      </c>
      <c r="M91" s="4" t="s">
        <v>17</v>
      </c>
      <c r="N91" s="4" t="s">
        <v>18</v>
      </c>
      <c r="O91" s="4" t="s">
        <v>24</v>
      </c>
      <c r="P91" s="4" t="s">
        <v>194</v>
      </c>
      <c r="Q91" s="4" t="s">
        <v>538</v>
      </c>
      <c r="R91" s="11">
        <v>45620</v>
      </c>
      <c r="S91" s="4" t="s">
        <v>35</v>
      </c>
    </row>
    <row r="92" spans="1:19" x14ac:dyDescent="0.25">
      <c r="A92" s="16"/>
      <c r="B92" s="7">
        <v>75</v>
      </c>
      <c r="C92" s="7" t="s">
        <v>12</v>
      </c>
      <c r="D92" s="8" t="s">
        <v>145</v>
      </c>
      <c r="E92" s="8">
        <v>3</v>
      </c>
      <c r="F92" s="7" t="s">
        <v>416</v>
      </c>
      <c r="G92" s="10" t="s">
        <v>146</v>
      </c>
      <c r="H92" s="13" t="s">
        <v>417</v>
      </c>
      <c r="I92" s="9">
        <v>683826.10560000001</v>
      </c>
      <c r="J92" s="13" t="s">
        <v>418</v>
      </c>
      <c r="K92" s="8" t="s">
        <v>16</v>
      </c>
      <c r="L92" s="8" t="s">
        <v>22</v>
      </c>
      <c r="M92" s="8" t="s">
        <v>17</v>
      </c>
      <c r="N92" s="8" t="s">
        <v>18</v>
      </c>
      <c r="O92" s="8" t="s">
        <v>24</v>
      </c>
      <c r="P92" s="8" t="s">
        <v>148</v>
      </c>
      <c r="Q92" s="8" t="s">
        <v>539</v>
      </c>
      <c r="R92" s="12">
        <v>44937</v>
      </c>
      <c r="S92" s="8" t="s">
        <v>35</v>
      </c>
    </row>
    <row r="93" spans="1:19" x14ac:dyDescent="0.25">
      <c r="A93" s="16"/>
      <c r="B93" s="3">
        <v>76</v>
      </c>
      <c r="C93" s="3" t="s">
        <v>12</v>
      </c>
      <c r="D93" s="4" t="s">
        <v>145</v>
      </c>
      <c r="E93" s="4">
        <v>3</v>
      </c>
      <c r="F93" s="3" t="s">
        <v>402</v>
      </c>
      <c r="G93" s="6" t="s">
        <v>146</v>
      </c>
      <c r="H93" s="14" t="s">
        <v>419</v>
      </c>
      <c r="I93" s="5">
        <v>367464.00912</v>
      </c>
      <c r="J93" s="14" t="s">
        <v>660</v>
      </c>
      <c r="K93" s="4" t="s">
        <v>16</v>
      </c>
      <c r="L93" s="4" t="s">
        <v>64</v>
      </c>
      <c r="M93" s="4" t="s">
        <v>17</v>
      </c>
      <c r="N93" s="4" t="s">
        <v>18</v>
      </c>
      <c r="O93" s="4" t="s">
        <v>25</v>
      </c>
      <c r="P93" s="4" t="s">
        <v>295</v>
      </c>
      <c r="Q93" s="4"/>
      <c r="R93" s="11">
        <v>45079</v>
      </c>
      <c r="S93" s="4" t="s">
        <v>35</v>
      </c>
    </row>
    <row r="94" spans="1:19" x14ac:dyDescent="0.25">
      <c r="A94" s="16"/>
      <c r="B94" s="7">
        <v>77</v>
      </c>
      <c r="C94" s="7" t="s">
        <v>12</v>
      </c>
      <c r="D94" s="8" t="s">
        <v>145</v>
      </c>
      <c r="E94" s="8">
        <v>3</v>
      </c>
      <c r="F94" s="7" t="s">
        <v>402</v>
      </c>
      <c r="G94" s="10" t="s">
        <v>146</v>
      </c>
      <c r="H94" s="13" t="s">
        <v>420</v>
      </c>
      <c r="I94" s="9">
        <v>268531.39128000004</v>
      </c>
      <c r="J94" s="13" t="s">
        <v>152</v>
      </c>
      <c r="K94" s="8" t="s">
        <v>16</v>
      </c>
      <c r="L94" s="8" t="s">
        <v>64</v>
      </c>
      <c r="M94" s="8" t="s">
        <v>17</v>
      </c>
      <c r="N94" s="8" t="s">
        <v>18</v>
      </c>
      <c r="O94" s="8" t="s">
        <v>74</v>
      </c>
      <c r="P94" s="8" t="s">
        <v>153</v>
      </c>
      <c r="Q94" s="8" t="s">
        <v>540</v>
      </c>
      <c r="R94" s="12">
        <v>44714</v>
      </c>
      <c r="S94" s="8" t="s">
        <v>35</v>
      </c>
    </row>
    <row r="95" spans="1:19" x14ac:dyDescent="0.25">
      <c r="A95" s="16"/>
      <c r="B95" s="3">
        <v>78</v>
      </c>
      <c r="C95" s="3" t="s">
        <v>12</v>
      </c>
      <c r="D95" s="4" t="s">
        <v>145</v>
      </c>
      <c r="E95" s="4">
        <v>3</v>
      </c>
      <c r="F95" s="3" t="s">
        <v>421</v>
      </c>
      <c r="G95" s="6" t="s">
        <v>146</v>
      </c>
      <c r="H95" s="14" t="s">
        <v>422</v>
      </c>
      <c r="I95" s="5">
        <v>300000</v>
      </c>
      <c r="J95" s="14" t="s">
        <v>423</v>
      </c>
      <c r="K95" s="4" t="s">
        <v>16</v>
      </c>
      <c r="L95" s="4" t="s">
        <v>22</v>
      </c>
      <c r="M95" s="4" t="s">
        <v>17</v>
      </c>
      <c r="N95" s="4" t="s">
        <v>18</v>
      </c>
      <c r="O95" s="4" t="s">
        <v>24</v>
      </c>
      <c r="P95" s="4" t="s">
        <v>162</v>
      </c>
      <c r="Q95" s="4"/>
      <c r="R95" s="11" t="s">
        <v>16</v>
      </c>
      <c r="S95" s="4" t="s">
        <v>27</v>
      </c>
    </row>
    <row r="96" spans="1:19" x14ac:dyDescent="0.25">
      <c r="A96" s="16"/>
      <c r="B96" s="7">
        <v>79</v>
      </c>
      <c r="C96" s="7" t="s">
        <v>12</v>
      </c>
      <c r="D96" s="8" t="s">
        <v>145</v>
      </c>
      <c r="E96" s="8">
        <v>3</v>
      </c>
      <c r="F96" s="7" t="s">
        <v>424</v>
      </c>
      <c r="G96" s="10" t="s">
        <v>146</v>
      </c>
      <c r="H96" s="13" t="s">
        <v>425</v>
      </c>
      <c r="I96" s="9">
        <v>398520</v>
      </c>
      <c r="J96" s="13" t="s">
        <v>426</v>
      </c>
      <c r="K96" s="8" t="s">
        <v>16</v>
      </c>
      <c r="L96" s="8" t="s">
        <v>22</v>
      </c>
      <c r="M96" s="8" t="s">
        <v>17</v>
      </c>
      <c r="N96" s="8" t="s">
        <v>18</v>
      </c>
      <c r="O96" s="8" t="s">
        <v>74</v>
      </c>
      <c r="P96" s="8" t="s">
        <v>150</v>
      </c>
      <c r="Q96" s="8" t="s">
        <v>541</v>
      </c>
      <c r="R96" s="12">
        <v>45349</v>
      </c>
      <c r="S96" s="8" t="s">
        <v>27</v>
      </c>
    </row>
    <row r="97" spans="1:19" x14ac:dyDescent="0.25">
      <c r="A97" s="16"/>
      <c r="B97" s="3">
        <v>80</v>
      </c>
      <c r="C97" s="3" t="s">
        <v>12</v>
      </c>
      <c r="D97" s="4" t="s">
        <v>145</v>
      </c>
      <c r="E97" s="4">
        <v>3</v>
      </c>
      <c r="F97" s="3" t="s">
        <v>427</v>
      </c>
      <c r="G97" s="6" t="s">
        <v>146</v>
      </c>
      <c r="H97" s="14" t="s">
        <v>428</v>
      </c>
      <c r="I97" s="5">
        <v>375953.65919999999</v>
      </c>
      <c r="J97" s="14" t="s">
        <v>175</v>
      </c>
      <c r="K97" s="4" t="s">
        <v>16</v>
      </c>
      <c r="L97" s="4" t="s">
        <v>22</v>
      </c>
      <c r="M97" s="4" t="s">
        <v>17</v>
      </c>
      <c r="N97" s="4" t="s">
        <v>18</v>
      </c>
      <c r="O97" s="4" t="s">
        <v>74</v>
      </c>
      <c r="P97" s="4" t="s">
        <v>176</v>
      </c>
      <c r="Q97" s="4" t="s">
        <v>542</v>
      </c>
      <c r="R97" s="11">
        <v>44652</v>
      </c>
      <c r="S97" s="4" t="s">
        <v>47</v>
      </c>
    </row>
    <row r="98" spans="1:19" x14ac:dyDescent="0.25">
      <c r="A98" s="16"/>
      <c r="B98" s="7">
        <v>81</v>
      </c>
      <c r="C98" s="7" t="s">
        <v>12</v>
      </c>
      <c r="D98" s="8" t="s">
        <v>145</v>
      </c>
      <c r="E98" s="8">
        <v>3</v>
      </c>
      <c r="F98" s="7" t="s">
        <v>416</v>
      </c>
      <c r="G98" s="10" t="s">
        <v>146</v>
      </c>
      <c r="H98" s="13" t="s">
        <v>429</v>
      </c>
      <c r="I98" s="9">
        <v>261441.68904000003</v>
      </c>
      <c r="J98" s="13" t="s">
        <v>430</v>
      </c>
      <c r="K98" s="8" t="s">
        <v>16</v>
      </c>
      <c r="L98" s="8" t="s">
        <v>22</v>
      </c>
      <c r="M98" s="8" t="s">
        <v>17</v>
      </c>
      <c r="N98" s="8" t="s">
        <v>18</v>
      </c>
      <c r="O98" s="8" t="s">
        <v>74</v>
      </c>
      <c r="P98" s="8" t="s">
        <v>171</v>
      </c>
      <c r="Q98" s="8" t="s">
        <v>543</v>
      </c>
      <c r="R98" s="12">
        <v>44545</v>
      </c>
      <c r="S98" s="8" t="s">
        <v>47</v>
      </c>
    </row>
    <row r="99" spans="1:19" x14ac:dyDescent="0.25">
      <c r="A99" s="16"/>
      <c r="B99" s="3">
        <v>82</v>
      </c>
      <c r="C99" s="3" t="s">
        <v>12</v>
      </c>
      <c r="D99" s="4" t="s">
        <v>145</v>
      </c>
      <c r="E99" s="4">
        <v>3</v>
      </c>
      <c r="F99" s="3" t="s">
        <v>416</v>
      </c>
      <c r="G99" s="6" t="s">
        <v>146</v>
      </c>
      <c r="H99" s="14" t="s">
        <v>211</v>
      </c>
      <c r="I99" s="5">
        <v>194400</v>
      </c>
      <c r="J99" s="14" t="s">
        <v>431</v>
      </c>
      <c r="K99" s="4" t="s">
        <v>16</v>
      </c>
      <c r="L99" s="4" t="s">
        <v>22</v>
      </c>
      <c r="M99" s="4" t="s">
        <v>17</v>
      </c>
      <c r="N99" s="4" t="s">
        <v>18</v>
      </c>
      <c r="O99" s="4" t="s">
        <v>25</v>
      </c>
      <c r="P99" s="4" t="s">
        <v>210</v>
      </c>
      <c r="Q99" s="4"/>
      <c r="R99" s="11">
        <v>44986</v>
      </c>
      <c r="S99" s="4" t="s">
        <v>27</v>
      </c>
    </row>
    <row r="100" spans="1:19" x14ac:dyDescent="0.25">
      <c r="A100" s="16"/>
      <c r="B100" s="7">
        <v>83</v>
      </c>
      <c r="C100" s="7" t="s">
        <v>12</v>
      </c>
      <c r="D100" s="8" t="s">
        <v>145</v>
      </c>
      <c r="E100" s="8">
        <v>3</v>
      </c>
      <c r="F100" s="7" t="s">
        <v>101</v>
      </c>
      <c r="G100" s="10" t="s">
        <v>146</v>
      </c>
      <c r="H100" s="13" t="s">
        <v>432</v>
      </c>
      <c r="I100" s="9">
        <v>121563.52416</v>
      </c>
      <c r="J100" s="13" t="s">
        <v>660</v>
      </c>
      <c r="K100" s="8" t="s">
        <v>16</v>
      </c>
      <c r="L100" s="8" t="s">
        <v>64</v>
      </c>
      <c r="M100" s="8" t="s">
        <v>17</v>
      </c>
      <c r="N100" s="8" t="s">
        <v>18</v>
      </c>
      <c r="O100" s="8" t="s">
        <v>25</v>
      </c>
      <c r="P100" s="8" t="s">
        <v>295</v>
      </c>
      <c r="Q100" s="8"/>
      <c r="R100" s="12">
        <v>45079</v>
      </c>
      <c r="S100" s="8" t="s">
        <v>35</v>
      </c>
    </row>
    <row r="101" spans="1:19" x14ac:dyDescent="0.25">
      <c r="A101" s="16"/>
      <c r="B101" s="3">
        <v>84</v>
      </c>
      <c r="C101" s="3" t="s">
        <v>12</v>
      </c>
      <c r="D101" s="4" t="s">
        <v>145</v>
      </c>
      <c r="E101" s="4">
        <v>3</v>
      </c>
      <c r="F101" s="3" t="s">
        <v>101</v>
      </c>
      <c r="G101" s="6" t="s">
        <v>146</v>
      </c>
      <c r="H101" s="14" t="s">
        <v>433</v>
      </c>
      <c r="I101" s="5">
        <v>88834.883040000015</v>
      </c>
      <c r="J101" s="14" t="s">
        <v>156</v>
      </c>
      <c r="K101" s="4" t="s">
        <v>16</v>
      </c>
      <c r="L101" s="4" t="s">
        <v>64</v>
      </c>
      <c r="M101" s="4" t="s">
        <v>17</v>
      </c>
      <c r="N101" s="4" t="s">
        <v>18</v>
      </c>
      <c r="O101" s="4" t="s">
        <v>74</v>
      </c>
      <c r="P101" s="4" t="s">
        <v>157</v>
      </c>
      <c r="Q101" s="4" t="s">
        <v>544</v>
      </c>
      <c r="R101" s="11">
        <v>44714</v>
      </c>
      <c r="S101" s="4" t="s">
        <v>47</v>
      </c>
    </row>
    <row r="102" spans="1:19" x14ac:dyDescent="0.25">
      <c r="A102" s="16"/>
      <c r="B102" s="7">
        <v>85</v>
      </c>
      <c r="C102" s="7" t="s">
        <v>12</v>
      </c>
      <c r="D102" s="8" t="s">
        <v>145</v>
      </c>
      <c r="E102" s="8">
        <v>3</v>
      </c>
      <c r="F102" s="7" t="s">
        <v>424</v>
      </c>
      <c r="G102" s="10" t="s">
        <v>146</v>
      </c>
      <c r="H102" s="13" t="s">
        <v>163</v>
      </c>
      <c r="I102" s="9">
        <v>170632.2996</v>
      </c>
      <c r="J102" s="13" t="s">
        <v>164</v>
      </c>
      <c r="K102" s="8" t="s">
        <v>16</v>
      </c>
      <c r="L102" s="8" t="s">
        <v>22</v>
      </c>
      <c r="M102" s="8" t="s">
        <v>17</v>
      </c>
      <c r="N102" s="8" t="s">
        <v>18</v>
      </c>
      <c r="O102" s="8" t="s">
        <v>74</v>
      </c>
      <c r="P102" s="8" t="s">
        <v>165</v>
      </c>
      <c r="Q102" s="8" t="s">
        <v>545</v>
      </c>
      <c r="R102" s="12" t="s">
        <v>16</v>
      </c>
      <c r="S102" s="8" t="s">
        <v>35</v>
      </c>
    </row>
    <row r="103" spans="1:19" x14ac:dyDescent="0.25">
      <c r="A103" s="16"/>
      <c r="B103" s="3">
        <v>86.1</v>
      </c>
      <c r="C103" s="3" t="s">
        <v>12</v>
      </c>
      <c r="D103" s="4" t="s">
        <v>145</v>
      </c>
      <c r="E103" s="4">
        <v>3</v>
      </c>
      <c r="F103" s="3" t="s">
        <v>402</v>
      </c>
      <c r="G103" s="6" t="s">
        <v>146</v>
      </c>
      <c r="H103" s="14" t="s">
        <v>434</v>
      </c>
      <c r="I103" s="5">
        <v>161048.72520000002</v>
      </c>
      <c r="J103" s="14" t="s">
        <v>435</v>
      </c>
      <c r="K103" s="4" t="s">
        <v>16</v>
      </c>
      <c r="L103" s="4" t="s">
        <v>22</v>
      </c>
      <c r="M103" s="4" t="s">
        <v>17</v>
      </c>
      <c r="N103" s="4" t="s">
        <v>18</v>
      </c>
      <c r="O103" s="4" t="s">
        <v>74</v>
      </c>
      <c r="P103" s="4" t="s">
        <v>158</v>
      </c>
      <c r="Q103" s="4" t="s">
        <v>546</v>
      </c>
      <c r="R103" s="11">
        <v>44647</v>
      </c>
      <c r="S103" s="4" t="s">
        <v>27</v>
      </c>
    </row>
    <row r="104" spans="1:19" x14ac:dyDescent="0.25">
      <c r="A104" s="16"/>
      <c r="B104" s="7">
        <v>86.2</v>
      </c>
      <c r="C104" s="7" t="s">
        <v>12</v>
      </c>
      <c r="D104" s="8" t="s">
        <v>145</v>
      </c>
      <c r="E104" s="8">
        <v>3</v>
      </c>
      <c r="F104" s="7" t="s">
        <v>402</v>
      </c>
      <c r="G104" s="10" t="s">
        <v>146</v>
      </c>
      <c r="H104" s="13" t="s">
        <v>436</v>
      </c>
      <c r="I104" s="9">
        <v>15812.056656000002</v>
      </c>
      <c r="J104" s="13" t="s">
        <v>435</v>
      </c>
      <c r="K104" s="8" t="s">
        <v>16</v>
      </c>
      <c r="L104" s="8" t="s">
        <v>22</v>
      </c>
      <c r="M104" s="8" t="s">
        <v>17</v>
      </c>
      <c r="N104" s="8" t="s">
        <v>18</v>
      </c>
      <c r="O104" s="8" t="s">
        <v>25</v>
      </c>
      <c r="P104" s="8" t="s">
        <v>295</v>
      </c>
      <c r="Q104" s="8"/>
      <c r="R104" s="12">
        <v>45012</v>
      </c>
      <c r="S104" s="8" t="s">
        <v>27</v>
      </c>
    </row>
    <row r="105" spans="1:19" x14ac:dyDescent="0.25">
      <c r="A105" s="16"/>
      <c r="B105" s="58">
        <v>87.1</v>
      </c>
      <c r="C105" s="3" t="s">
        <v>12</v>
      </c>
      <c r="D105" s="4" t="s">
        <v>145</v>
      </c>
      <c r="E105" s="4">
        <v>3</v>
      </c>
      <c r="F105" s="3" t="s">
        <v>460</v>
      </c>
      <c r="G105" s="6" t="s">
        <v>146</v>
      </c>
      <c r="H105" s="14" t="s">
        <v>675</v>
      </c>
      <c r="I105" s="59">
        <v>176022.08</v>
      </c>
      <c r="J105" s="14" t="s">
        <v>195</v>
      </c>
      <c r="K105" s="4" t="s">
        <v>16</v>
      </c>
      <c r="L105" s="4" t="s">
        <v>22</v>
      </c>
      <c r="M105" s="4" t="s">
        <v>17</v>
      </c>
      <c r="N105" s="4" t="s">
        <v>18</v>
      </c>
      <c r="O105" s="4" t="s">
        <v>25</v>
      </c>
      <c r="P105" s="4" t="s">
        <v>196</v>
      </c>
      <c r="Q105" s="4"/>
      <c r="R105" s="11">
        <v>45017</v>
      </c>
      <c r="S105" s="4" t="s">
        <v>27</v>
      </c>
    </row>
    <row r="106" spans="1:19" x14ac:dyDescent="0.25">
      <c r="A106" s="16"/>
      <c r="B106" s="58">
        <v>87.2</v>
      </c>
      <c r="C106" s="7" t="s">
        <v>12</v>
      </c>
      <c r="D106" s="8" t="s">
        <v>145</v>
      </c>
      <c r="E106" s="8">
        <v>4</v>
      </c>
      <c r="F106" s="7" t="s">
        <v>676</v>
      </c>
      <c r="G106" s="10" t="s">
        <v>146</v>
      </c>
      <c r="H106" s="13" t="s">
        <v>675</v>
      </c>
      <c r="I106" s="59">
        <v>1633919.21</v>
      </c>
      <c r="J106" s="13" t="s">
        <v>195</v>
      </c>
      <c r="K106" s="8" t="s">
        <v>16</v>
      </c>
      <c r="L106" s="8" t="s">
        <v>22</v>
      </c>
      <c r="M106" s="8" t="s">
        <v>17</v>
      </c>
      <c r="N106" s="8" t="s">
        <v>18</v>
      </c>
      <c r="O106" s="8" t="s">
        <v>25</v>
      </c>
      <c r="P106" s="8" t="s">
        <v>196</v>
      </c>
      <c r="Q106" s="8"/>
      <c r="R106" s="12">
        <v>45017</v>
      </c>
      <c r="S106" s="8" t="s">
        <v>27</v>
      </c>
    </row>
    <row r="107" spans="1:19" x14ac:dyDescent="0.25">
      <c r="A107" s="16"/>
      <c r="B107" s="3">
        <v>88</v>
      </c>
      <c r="C107" s="3" t="s">
        <v>12</v>
      </c>
      <c r="D107" s="4" t="s">
        <v>145</v>
      </c>
      <c r="E107" s="4">
        <v>3</v>
      </c>
      <c r="F107" s="3" t="s">
        <v>32</v>
      </c>
      <c r="G107" s="6" t="s">
        <v>146</v>
      </c>
      <c r="H107" s="14" t="s">
        <v>437</v>
      </c>
      <c r="I107" s="5">
        <v>82294.703999999998</v>
      </c>
      <c r="J107" s="14" t="s">
        <v>438</v>
      </c>
      <c r="K107" s="4" t="s">
        <v>16</v>
      </c>
      <c r="L107" s="4" t="s">
        <v>22</v>
      </c>
      <c r="M107" s="4" t="s">
        <v>17</v>
      </c>
      <c r="N107" s="4" t="s">
        <v>18</v>
      </c>
      <c r="O107" s="4" t="s">
        <v>24</v>
      </c>
      <c r="P107" s="4" t="s">
        <v>208</v>
      </c>
      <c r="Q107" s="4" t="s">
        <v>547</v>
      </c>
      <c r="R107" s="11">
        <v>44593</v>
      </c>
      <c r="S107" s="4" t="s">
        <v>47</v>
      </c>
    </row>
    <row r="108" spans="1:19" x14ac:dyDescent="0.25">
      <c r="A108" s="16"/>
      <c r="B108" s="7">
        <v>89</v>
      </c>
      <c r="C108" s="7" t="s">
        <v>12</v>
      </c>
      <c r="D108" s="8" t="s">
        <v>145</v>
      </c>
      <c r="E108" s="8">
        <v>3</v>
      </c>
      <c r="F108" s="7" t="s">
        <v>424</v>
      </c>
      <c r="G108" s="10" t="s">
        <v>146</v>
      </c>
      <c r="H108" s="13" t="s">
        <v>440</v>
      </c>
      <c r="I108" s="9">
        <v>118800.00000000001</v>
      </c>
      <c r="J108" s="13" t="s">
        <v>184</v>
      </c>
      <c r="K108" s="8" t="s">
        <v>16</v>
      </c>
      <c r="L108" s="8" t="s">
        <v>22</v>
      </c>
      <c r="M108" s="8" t="s">
        <v>17</v>
      </c>
      <c r="N108" s="8" t="s">
        <v>18</v>
      </c>
      <c r="O108" s="8" t="s">
        <v>24</v>
      </c>
      <c r="P108" s="8" t="s">
        <v>197</v>
      </c>
      <c r="Q108" s="8"/>
      <c r="R108" s="12" t="s">
        <v>16</v>
      </c>
      <c r="S108" s="8" t="s">
        <v>35</v>
      </c>
    </row>
    <row r="109" spans="1:19" x14ac:dyDescent="0.25">
      <c r="A109" s="16"/>
      <c r="B109" s="3">
        <v>90</v>
      </c>
      <c r="C109" s="3" t="s">
        <v>12</v>
      </c>
      <c r="D109" s="4" t="s">
        <v>145</v>
      </c>
      <c r="E109" s="4">
        <v>3</v>
      </c>
      <c r="F109" s="3" t="s">
        <v>411</v>
      </c>
      <c r="G109" s="6" t="s">
        <v>146</v>
      </c>
      <c r="H109" s="14" t="s">
        <v>441</v>
      </c>
      <c r="I109" s="5">
        <v>110762.0784</v>
      </c>
      <c r="J109" s="14" t="s">
        <v>173</v>
      </c>
      <c r="K109" s="4" t="s">
        <v>16</v>
      </c>
      <c r="L109" s="4" t="s">
        <v>22</v>
      </c>
      <c r="M109" s="4" t="s">
        <v>17</v>
      </c>
      <c r="N109" s="4" t="s">
        <v>18</v>
      </c>
      <c r="O109" s="4" t="s">
        <v>74</v>
      </c>
      <c r="P109" s="4" t="s">
        <v>174</v>
      </c>
      <c r="Q109" s="4" t="s">
        <v>548</v>
      </c>
      <c r="R109" s="11">
        <v>44590</v>
      </c>
      <c r="S109" s="4" t="s">
        <v>47</v>
      </c>
    </row>
    <row r="110" spans="1:19" x14ac:dyDescent="0.25">
      <c r="A110" s="16"/>
      <c r="B110" s="7">
        <v>91</v>
      </c>
      <c r="C110" s="7" t="s">
        <v>12</v>
      </c>
      <c r="D110" s="8" t="s">
        <v>145</v>
      </c>
      <c r="E110" s="8">
        <v>3</v>
      </c>
      <c r="F110" s="7" t="s">
        <v>408</v>
      </c>
      <c r="G110" s="10" t="s">
        <v>146</v>
      </c>
      <c r="H110" s="13" t="s">
        <v>442</v>
      </c>
      <c r="I110" s="9">
        <v>105642.19670400002</v>
      </c>
      <c r="J110" s="13" t="s">
        <v>184</v>
      </c>
      <c r="K110" s="8" t="s">
        <v>16</v>
      </c>
      <c r="L110" s="8" t="s">
        <v>22</v>
      </c>
      <c r="M110" s="8" t="s">
        <v>17</v>
      </c>
      <c r="N110" s="8" t="s">
        <v>18</v>
      </c>
      <c r="O110" s="8" t="s">
        <v>24</v>
      </c>
      <c r="P110" s="8" t="s">
        <v>185</v>
      </c>
      <c r="Q110" s="8" t="s">
        <v>549</v>
      </c>
      <c r="R110" s="12">
        <v>44915</v>
      </c>
      <c r="S110" s="8" t="s">
        <v>35</v>
      </c>
    </row>
    <row r="111" spans="1:19" x14ac:dyDescent="0.25">
      <c r="A111" s="16"/>
      <c r="B111" s="3">
        <v>92</v>
      </c>
      <c r="C111" s="3" t="s">
        <v>12</v>
      </c>
      <c r="D111" s="4" t="s">
        <v>145</v>
      </c>
      <c r="E111" s="4">
        <v>3</v>
      </c>
      <c r="F111" s="3" t="s">
        <v>424</v>
      </c>
      <c r="G111" s="6" t="s">
        <v>146</v>
      </c>
      <c r="H111" s="14" t="s">
        <v>443</v>
      </c>
      <c r="I111" s="5">
        <v>56225.2</v>
      </c>
      <c r="J111" s="14" t="s">
        <v>184</v>
      </c>
      <c r="K111" s="4" t="s">
        <v>16</v>
      </c>
      <c r="L111" s="4" t="s">
        <v>22</v>
      </c>
      <c r="M111" s="4" t="s">
        <v>17</v>
      </c>
      <c r="N111" s="4" t="s">
        <v>18</v>
      </c>
      <c r="O111" s="4" t="s">
        <v>24</v>
      </c>
      <c r="P111" s="4" t="s">
        <v>186</v>
      </c>
      <c r="Q111" s="4" t="s">
        <v>550</v>
      </c>
      <c r="R111" s="11">
        <v>44939</v>
      </c>
      <c r="S111" s="4" t="s">
        <v>35</v>
      </c>
    </row>
    <row r="112" spans="1:19" x14ac:dyDescent="0.25">
      <c r="A112" s="16"/>
      <c r="B112" s="7">
        <v>93</v>
      </c>
      <c r="C112" s="7" t="s">
        <v>12</v>
      </c>
      <c r="D112" s="8" t="s">
        <v>145</v>
      </c>
      <c r="E112" s="8">
        <v>3</v>
      </c>
      <c r="F112" s="7" t="s">
        <v>101</v>
      </c>
      <c r="G112" s="10" t="s">
        <v>146</v>
      </c>
      <c r="H112" s="13" t="s">
        <v>444</v>
      </c>
      <c r="I112" s="9">
        <v>25864.812480000001</v>
      </c>
      <c r="J112" s="13" t="s">
        <v>660</v>
      </c>
      <c r="K112" s="8" t="s">
        <v>16</v>
      </c>
      <c r="L112" s="8" t="s">
        <v>64</v>
      </c>
      <c r="M112" s="8" t="s">
        <v>17</v>
      </c>
      <c r="N112" s="8" t="s">
        <v>18</v>
      </c>
      <c r="O112" s="8" t="s">
        <v>25</v>
      </c>
      <c r="P112" s="8" t="s">
        <v>295</v>
      </c>
      <c r="Q112" s="8"/>
      <c r="R112" s="12">
        <v>45079</v>
      </c>
      <c r="S112" s="8" t="s">
        <v>35</v>
      </c>
    </row>
    <row r="113" spans="1:19" x14ac:dyDescent="0.25">
      <c r="A113" s="16"/>
      <c r="B113" s="3">
        <v>94</v>
      </c>
      <c r="C113" s="3" t="s">
        <v>12</v>
      </c>
      <c r="D113" s="4" t="s">
        <v>145</v>
      </c>
      <c r="E113" s="4">
        <v>3</v>
      </c>
      <c r="F113" s="3" t="s">
        <v>101</v>
      </c>
      <c r="G113" s="6" t="s">
        <v>146</v>
      </c>
      <c r="H113" s="14" t="s">
        <v>445</v>
      </c>
      <c r="I113" s="5">
        <v>18901.209120000003</v>
      </c>
      <c r="J113" s="14" t="s">
        <v>154</v>
      </c>
      <c r="K113" s="4" t="s">
        <v>16</v>
      </c>
      <c r="L113" s="4" t="s">
        <v>64</v>
      </c>
      <c r="M113" s="4" t="s">
        <v>17</v>
      </c>
      <c r="N113" s="4" t="s">
        <v>18</v>
      </c>
      <c r="O113" s="4" t="s">
        <v>74</v>
      </c>
      <c r="P113" s="4" t="s">
        <v>155</v>
      </c>
      <c r="Q113" s="4" t="s">
        <v>551</v>
      </c>
      <c r="R113" s="11">
        <v>44714</v>
      </c>
      <c r="S113" s="4" t="s">
        <v>47</v>
      </c>
    </row>
    <row r="114" spans="1:19" x14ac:dyDescent="0.25">
      <c r="A114" s="16"/>
      <c r="B114" s="7">
        <v>95</v>
      </c>
      <c r="C114" s="7" t="s">
        <v>12</v>
      </c>
      <c r="D114" s="8" t="s">
        <v>145</v>
      </c>
      <c r="E114" s="8">
        <v>3</v>
      </c>
      <c r="F114" s="7" t="s">
        <v>408</v>
      </c>
      <c r="G114" s="10" t="s">
        <v>146</v>
      </c>
      <c r="H114" s="13" t="s">
        <v>446</v>
      </c>
      <c r="I114" s="9">
        <v>37019.932160000004</v>
      </c>
      <c r="J114" s="13" t="s">
        <v>187</v>
      </c>
      <c r="K114" s="8" t="s">
        <v>16</v>
      </c>
      <c r="L114" s="8" t="s">
        <v>22</v>
      </c>
      <c r="M114" s="8" t="s">
        <v>17</v>
      </c>
      <c r="N114" s="8" t="s">
        <v>18</v>
      </c>
      <c r="O114" s="8" t="s">
        <v>24</v>
      </c>
      <c r="P114" s="8" t="s">
        <v>188</v>
      </c>
      <c r="Q114" s="8" t="s">
        <v>552</v>
      </c>
      <c r="R114" s="12" t="s">
        <v>16</v>
      </c>
      <c r="S114" s="8" t="s">
        <v>47</v>
      </c>
    </row>
    <row r="115" spans="1:19" x14ac:dyDescent="0.25">
      <c r="A115" s="16"/>
      <c r="B115" s="3">
        <v>96</v>
      </c>
      <c r="C115" s="3" t="s">
        <v>12</v>
      </c>
      <c r="D115" s="4" t="s">
        <v>145</v>
      </c>
      <c r="E115" s="4">
        <v>3</v>
      </c>
      <c r="F115" s="3" t="s">
        <v>427</v>
      </c>
      <c r="G115" s="6" t="s">
        <v>146</v>
      </c>
      <c r="H115" s="14" t="s">
        <v>447</v>
      </c>
      <c r="I115" s="5">
        <v>34149.211200000005</v>
      </c>
      <c r="J115" s="14" t="s">
        <v>180</v>
      </c>
      <c r="K115" s="4" t="s">
        <v>16</v>
      </c>
      <c r="L115" s="4" t="s">
        <v>22</v>
      </c>
      <c r="M115" s="4" t="s">
        <v>17</v>
      </c>
      <c r="N115" s="4" t="s">
        <v>18</v>
      </c>
      <c r="O115" s="4" t="s">
        <v>74</v>
      </c>
      <c r="P115" s="4" t="s">
        <v>181</v>
      </c>
      <c r="Q115" s="4" t="s">
        <v>553</v>
      </c>
      <c r="R115" s="11">
        <v>44767</v>
      </c>
      <c r="S115" s="4" t="s">
        <v>47</v>
      </c>
    </row>
    <row r="116" spans="1:19" x14ac:dyDescent="0.25">
      <c r="A116" s="16"/>
      <c r="B116" s="7">
        <v>97</v>
      </c>
      <c r="C116" s="7" t="s">
        <v>12</v>
      </c>
      <c r="D116" s="8" t="s">
        <v>145</v>
      </c>
      <c r="E116" s="8">
        <v>3</v>
      </c>
      <c r="F116" s="7" t="s">
        <v>427</v>
      </c>
      <c r="G116" s="10" t="s">
        <v>146</v>
      </c>
      <c r="H116" s="13" t="s">
        <v>448</v>
      </c>
      <c r="I116" s="9">
        <v>34149.211200000005</v>
      </c>
      <c r="J116" s="13" t="s">
        <v>180</v>
      </c>
      <c r="K116" s="8" t="s">
        <v>16</v>
      </c>
      <c r="L116" s="8" t="s">
        <v>22</v>
      </c>
      <c r="M116" s="8" t="s">
        <v>17</v>
      </c>
      <c r="N116" s="8" t="s">
        <v>18</v>
      </c>
      <c r="O116" s="8" t="s">
        <v>74</v>
      </c>
      <c r="P116" s="8" t="s">
        <v>182</v>
      </c>
      <c r="Q116" s="8" t="s">
        <v>554</v>
      </c>
      <c r="R116" s="12">
        <v>44767</v>
      </c>
      <c r="S116" s="8" t="s">
        <v>47</v>
      </c>
    </row>
    <row r="117" spans="1:19" x14ac:dyDescent="0.25">
      <c r="A117" s="16"/>
      <c r="B117" s="3">
        <v>98</v>
      </c>
      <c r="C117" s="3" t="s">
        <v>12</v>
      </c>
      <c r="D117" s="4" t="s">
        <v>145</v>
      </c>
      <c r="E117" s="4">
        <v>3</v>
      </c>
      <c r="F117" s="3" t="s">
        <v>424</v>
      </c>
      <c r="G117" s="6" t="s">
        <v>146</v>
      </c>
      <c r="H117" s="14" t="s">
        <v>449</v>
      </c>
      <c r="I117" s="5">
        <v>27441.100800000007</v>
      </c>
      <c r="J117" s="14" t="s">
        <v>164</v>
      </c>
      <c r="K117" s="4" t="s">
        <v>16</v>
      </c>
      <c r="L117" s="4" t="s">
        <v>64</v>
      </c>
      <c r="M117" s="4" t="s">
        <v>17</v>
      </c>
      <c r="N117" s="4" t="s">
        <v>18</v>
      </c>
      <c r="O117" s="4" t="s">
        <v>24</v>
      </c>
      <c r="P117" s="4" t="s">
        <v>166</v>
      </c>
      <c r="Q117" s="4" t="s">
        <v>555</v>
      </c>
      <c r="R117" s="11">
        <v>44896</v>
      </c>
      <c r="S117" s="4" t="s">
        <v>47</v>
      </c>
    </row>
    <row r="118" spans="1:19" x14ac:dyDescent="0.25">
      <c r="A118" s="16"/>
      <c r="B118" s="7">
        <v>99</v>
      </c>
      <c r="C118" s="7" t="s">
        <v>12</v>
      </c>
      <c r="D118" s="8" t="s">
        <v>145</v>
      </c>
      <c r="E118" s="8">
        <v>4</v>
      </c>
      <c r="F118" s="7" t="s">
        <v>450</v>
      </c>
      <c r="G118" s="10" t="s">
        <v>146</v>
      </c>
      <c r="H118" s="13" t="s">
        <v>451</v>
      </c>
      <c r="I118" s="59">
        <v>810080.79</v>
      </c>
      <c r="J118" s="13" t="s">
        <v>452</v>
      </c>
      <c r="K118" s="8" t="s">
        <v>16</v>
      </c>
      <c r="L118" s="8" t="s">
        <v>22</v>
      </c>
      <c r="M118" s="8" t="s">
        <v>17</v>
      </c>
      <c r="N118" s="8" t="s">
        <v>18</v>
      </c>
      <c r="O118" s="8" t="s">
        <v>25</v>
      </c>
      <c r="P118" s="8" t="s">
        <v>647</v>
      </c>
      <c r="Q118" s="8"/>
      <c r="R118" s="12">
        <v>45282</v>
      </c>
      <c r="S118" s="8" t="s">
        <v>35</v>
      </c>
    </row>
    <row r="119" spans="1:19" x14ac:dyDescent="0.25">
      <c r="A119" s="16"/>
      <c r="B119" s="3">
        <v>100</v>
      </c>
      <c r="C119" s="3" t="s">
        <v>12</v>
      </c>
      <c r="D119" s="4" t="s">
        <v>145</v>
      </c>
      <c r="E119" s="4">
        <v>4</v>
      </c>
      <c r="F119" s="3" t="s">
        <v>393</v>
      </c>
      <c r="G119" s="6" t="s">
        <v>146</v>
      </c>
      <c r="H119" s="14" t="s">
        <v>453</v>
      </c>
      <c r="I119" s="5">
        <v>1625000</v>
      </c>
      <c r="J119" s="14" t="s">
        <v>454</v>
      </c>
      <c r="K119" s="4" t="s">
        <v>16</v>
      </c>
      <c r="L119" s="4" t="s">
        <v>22</v>
      </c>
      <c r="M119" s="4" t="s">
        <v>18</v>
      </c>
      <c r="N119" s="4" t="s">
        <v>17</v>
      </c>
      <c r="O119" s="4" t="s">
        <v>25</v>
      </c>
      <c r="P119" s="4" t="s">
        <v>295</v>
      </c>
      <c r="Q119" s="4"/>
      <c r="R119" s="11">
        <v>45078</v>
      </c>
      <c r="S119" s="4" t="s">
        <v>35</v>
      </c>
    </row>
    <row r="120" spans="1:19" x14ac:dyDescent="0.25">
      <c r="A120" s="16"/>
      <c r="B120" s="7">
        <v>101</v>
      </c>
      <c r="C120" s="7" t="s">
        <v>12</v>
      </c>
      <c r="D120" s="8" t="s">
        <v>145</v>
      </c>
      <c r="E120" s="8">
        <v>4</v>
      </c>
      <c r="F120" s="7" t="s">
        <v>508</v>
      </c>
      <c r="G120" s="10" t="s">
        <v>146</v>
      </c>
      <c r="H120" s="13" t="s">
        <v>455</v>
      </c>
      <c r="I120" s="9">
        <v>1167075</v>
      </c>
      <c r="J120" s="13" t="s">
        <v>456</v>
      </c>
      <c r="K120" s="8" t="s">
        <v>16</v>
      </c>
      <c r="L120" s="8" t="s">
        <v>22</v>
      </c>
      <c r="M120" s="8" t="s">
        <v>17</v>
      </c>
      <c r="N120" s="8" t="s">
        <v>18</v>
      </c>
      <c r="O120" s="8" t="s">
        <v>25</v>
      </c>
      <c r="P120" s="8" t="s">
        <v>295</v>
      </c>
      <c r="Q120" s="8"/>
      <c r="R120" s="12">
        <v>45280</v>
      </c>
      <c r="S120" s="8" t="s">
        <v>35</v>
      </c>
    </row>
    <row r="121" spans="1:19" x14ac:dyDescent="0.25">
      <c r="A121" s="16"/>
      <c r="B121" s="3">
        <v>102</v>
      </c>
      <c r="C121" s="3" t="s">
        <v>12</v>
      </c>
      <c r="D121" s="4" t="s">
        <v>145</v>
      </c>
      <c r="E121" s="4">
        <v>4</v>
      </c>
      <c r="F121" s="3" t="s">
        <v>477</v>
      </c>
      <c r="G121" s="6" t="s">
        <v>146</v>
      </c>
      <c r="H121" s="14" t="s">
        <v>212</v>
      </c>
      <c r="I121" s="5">
        <v>1941410.6</v>
      </c>
      <c r="J121" s="14" t="s">
        <v>457</v>
      </c>
      <c r="K121" s="4" t="s">
        <v>16</v>
      </c>
      <c r="L121" s="4" t="s">
        <v>22</v>
      </c>
      <c r="M121" s="4" t="s">
        <v>18</v>
      </c>
      <c r="N121" s="4" t="s">
        <v>17</v>
      </c>
      <c r="O121" s="4" t="s">
        <v>25</v>
      </c>
      <c r="P121" s="4" t="s">
        <v>213</v>
      </c>
      <c r="Q121" s="4"/>
      <c r="R121" s="11">
        <v>45078</v>
      </c>
      <c r="S121" s="4" t="s">
        <v>35</v>
      </c>
    </row>
    <row r="122" spans="1:19" x14ac:dyDescent="0.25">
      <c r="A122" s="16"/>
      <c r="B122" s="7">
        <v>103</v>
      </c>
      <c r="C122" s="7" t="s">
        <v>12</v>
      </c>
      <c r="D122" s="8" t="s">
        <v>145</v>
      </c>
      <c r="E122" s="8">
        <v>3</v>
      </c>
      <c r="F122" s="7" t="s">
        <v>439</v>
      </c>
      <c r="G122" s="10" t="s">
        <v>146</v>
      </c>
      <c r="H122" s="13" t="s">
        <v>214</v>
      </c>
      <c r="I122" s="9">
        <f>2000000-2000000</f>
        <v>0</v>
      </c>
      <c r="J122" s="13" t="s">
        <v>458</v>
      </c>
      <c r="K122" s="8" t="s">
        <v>16</v>
      </c>
      <c r="L122" s="8" t="s">
        <v>22</v>
      </c>
      <c r="M122" s="8" t="s">
        <v>17</v>
      </c>
      <c r="N122" s="8" t="s">
        <v>18</v>
      </c>
      <c r="O122" s="8" t="s">
        <v>74</v>
      </c>
      <c r="P122" s="8" t="s">
        <v>215</v>
      </c>
      <c r="Q122" s="8" t="s">
        <v>648</v>
      </c>
      <c r="R122" s="12" t="s">
        <v>16</v>
      </c>
      <c r="S122" s="8" t="s">
        <v>35</v>
      </c>
    </row>
    <row r="123" spans="1:19" x14ac:dyDescent="0.25">
      <c r="A123" s="16"/>
      <c r="B123" s="3">
        <v>104</v>
      </c>
      <c r="C123" s="3" t="s">
        <v>12</v>
      </c>
      <c r="D123" s="4" t="s">
        <v>145</v>
      </c>
      <c r="E123" s="4">
        <v>3</v>
      </c>
      <c r="F123" s="3" t="s">
        <v>439</v>
      </c>
      <c r="G123" s="6" t="s">
        <v>146</v>
      </c>
      <c r="H123" s="14" t="s">
        <v>237</v>
      </c>
      <c r="I123" s="5">
        <v>120000</v>
      </c>
      <c r="J123" s="14" t="s">
        <v>238</v>
      </c>
      <c r="K123" s="4" t="s">
        <v>16</v>
      </c>
      <c r="L123" s="4" t="s">
        <v>64</v>
      </c>
      <c r="M123" s="4" t="s">
        <v>17</v>
      </c>
      <c r="N123" s="4" t="s">
        <v>18</v>
      </c>
      <c r="O123" s="4" t="s">
        <v>16</v>
      </c>
      <c r="P123" s="4" t="s">
        <v>16</v>
      </c>
      <c r="Q123" s="4" t="s">
        <v>16</v>
      </c>
      <c r="R123" s="11" t="s">
        <v>16</v>
      </c>
      <c r="S123" s="4" t="s">
        <v>16</v>
      </c>
    </row>
    <row r="124" spans="1:19" x14ac:dyDescent="0.25">
      <c r="A124" s="16"/>
      <c r="B124" s="7">
        <v>105</v>
      </c>
      <c r="C124" s="7" t="s">
        <v>12</v>
      </c>
      <c r="D124" s="8" t="s">
        <v>145</v>
      </c>
      <c r="E124" s="8">
        <v>3</v>
      </c>
      <c r="F124" s="7" t="s">
        <v>228</v>
      </c>
      <c r="G124" s="10" t="s">
        <v>146</v>
      </c>
      <c r="H124" s="13" t="s">
        <v>258</v>
      </c>
      <c r="I124" s="9">
        <v>600</v>
      </c>
      <c r="J124" s="13" t="s">
        <v>259</v>
      </c>
      <c r="K124" s="8" t="s">
        <v>16</v>
      </c>
      <c r="L124" s="8" t="s">
        <v>22</v>
      </c>
      <c r="M124" s="8" t="s">
        <v>17</v>
      </c>
      <c r="N124" s="8" t="s">
        <v>18</v>
      </c>
      <c r="O124" s="8" t="s">
        <v>16</v>
      </c>
      <c r="P124" s="8" t="s">
        <v>16</v>
      </c>
      <c r="Q124" s="8" t="s">
        <v>16</v>
      </c>
      <c r="R124" s="12" t="s">
        <v>16</v>
      </c>
      <c r="S124" s="8" t="s">
        <v>16</v>
      </c>
    </row>
    <row r="125" spans="1:19" x14ac:dyDescent="0.25">
      <c r="A125" s="16"/>
      <c r="B125" s="3">
        <v>106</v>
      </c>
      <c r="C125" s="3" t="s">
        <v>12</v>
      </c>
      <c r="D125" s="4" t="s">
        <v>233</v>
      </c>
      <c r="E125" s="4" t="s">
        <v>459</v>
      </c>
      <c r="F125" s="3" t="s">
        <v>245</v>
      </c>
      <c r="G125" s="6" t="s">
        <v>146</v>
      </c>
      <c r="H125" s="14" t="s">
        <v>249</v>
      </c>
      <c r="I125" s="59">
        <v>159986.44</v>
      </c>
      <c r="J125" s="14" t="s">
        <v>250</v>
      </c>
      <c r="K125" s="4" t="s">
        <v>16</v>
      </c>
      <c r="L125" s="4" t="s">
        <v>22</v>
      </c>
      <c r="M125" s="4" t="s">
        <v>17</v>
      </c>
      <c r="N125" s="4" t="s">
        <v>18</v>
      </c>
      <c r="O125" s="4" t="s">
        <v>16</v>
      </c>
      <c r="P125" s="4" t="s">
        <v>251</v>
      </c>
      <c r="Q125" s="4" t="s">
        <v>16</v>
      </c>
      <c r="R125" s="11" t="s">
        <v>16</v>
      </c>
      <c r="S125" s="4" t="s">
        <v>16</v>
      </c>
    </row>
    <row r="126" spans="1:19" x14ac:dyDescent="0.25">
      <c r="A126" s="16"/>
      <c r="B126" s="7">
        <v>107</v>
      </c>
      <c r="C126" s="7" t="s">
        <v>12</v>
      </c>
      <c r="D126" s="8" t="s">
        <v>233</v>
      </c>
      <c r="E126" s="8">
        <v>3</v>
      </c>
      <c r="F126" s="7" t="s">
        <v>460</v>
      </c>
      <c r="G126" s="10" t="s">
        <v>146</v>
      </c>
      <c r="H126" s="13" t="s">
        <v>257</v>
      </c>
      <c r="I126" s="9">
        <v>250000</v>
      </c>
      <c r="J126" s="13" t="s">
        <v>461</v>
      </c>
      <c r="K126" s="8" t="s">
        <v>16</v>
      </c>
      <c r="L126" s="8" t="s">
        <v>22</v>
      </c>
      <c r="M126" s="8" t="s">
        <v>17</v>
      </c>
      <c r="N126" s="8" t="s">
        <v>18</v>
      </c>
      <c r="O126" s="8" t="s">
        <v>16</v>
      </c>
      <c r="P126" s="8" t="s">
        <v>236</v>
      </c>
      <c r="Q126" s="8" t="s">
        <v>16</v>
      </c>
      <c r="R126" s="12">
        <v>44926</v>
      </c>
      <c r="S126" s="8" t="s">
        <v>16</v>
      </c>
    </row>
    <row r="127" spans="1:19" x14ac:dyDescent="0.25">
      <c r="A127" s="16"/>
      <c r="B127" s="3">
        <v>108</v>
      </c>
      <c r="C127" s="3" t="s">
        <v>12</v>
      </c>
      <c r="D127" s="4" t="s">
        <v>177</v>
      </c>
      <c r="E127" s="4">
        <v>3</v>
      </c>
      <c r="F127" s="3" t="s">
        <v>402</v>
      </c>
      <c r="G127" s="6" t="s">
        <v>146</v>
      </c>
      <c r="H127" s="14" t="s">
        <v>462</v>
      </c>
      <c r="I127" s="5">
        <v>1763245.9573333336</v>
      </c>
      <c r="J127" s="14" t="s">
        <v>159</v>
      </c>
      <c r="K127" s="4" t="s">
        <v>16</v>
      </c>
      <c r="L127" s="4" t="s">
        <v>22</v>
      </c>
      <c r="M127" s="4" t="s">
        <v>17</v>
      </c>
      <c r="N127" s="4" t="s">
        <v>18</v>
      </c>
      <c r="O127" s="4" t="s">
        <v>24</v>
      </c>
      <c r="P127" s="4" t="s">
        <v>183</v>
      </c>
      <c r="Q127" s="4" t="s">
        <v>341</v>
      </c>
      <c r="R127" s="11">
        <v>45066</v>
      </c>
      <c r="S127" s="4" t="s">
        <v>27</v>
      </c>
    </row>
    <row r="128" spans="1:19" x14ac:dyDescent="0.25">
      <c r="A128" s="16"/>
      <c r="B128" s="7">
        <v>109</v>
      </c>
      <c r="C128" s="7" t="s">
        <v>12</v>
      </c>
      <c r="D128" s="8" t="s">
        <v>177</v>
      </c>
      <c r="E128" s="8">
        <v>3</v>
      </c>
      <c r="F128" s="7" t="s">
        <v>460</v>
      </c>
      <c r="G128" s="10" t="s">
        <v>146</v>
      </c>
      <c r="H128" s="13" t="s">
        <v>463</v>
      </c>
      <c r="I128" s="9">
        <v>892944.00000000012</v>
      </c>
      <c r="J128" s="13" t="s">
        <v>191</v>
      </c>
      <c r="K128" s="8" t="s">
        <v>16</v>
      </c>
      <c r="L128" s="8" t="s">
        <v>22</v>
      </c>
      <c r="M128" s="8" t="s">
        <v>17</v>
      </c>
      <c r="N128" s="8" t="s">
        <v>18</v>
      </c>
      <c r="O128" s="8" t="s">
        <v>24</v>
      </c>
      <c r="P128" s="8" t="s">
        <v>192</v>
      </c>
      <c r="Q128" s="8" t="s">
        <v>649</v>
      </c>
      <c r="R128" s="12" t="s">
        <v>16</v>
      </c>
      <c r="S128" s="8" t="s">
        <v>27</v>
      </c>
    </row>
    <row r="129" spans="1:19" x14ac:dyDescent="0.25">
      <c r="A129" s="16"/>
      <c r="B129" s="3">
        <v>110</v>
      </c>
      <c r="C129" s="3" t="s">
        <v>12</v>
      </c>
      <c r="D129" s="4" t="s">
        <v>177</v>
      </c>
      <c r="E129" s="4">
        <v>3</v>
      </c>
      <c r="F129" s="3" t="s">
        <v>402</v>
      </c>
      <c r="G129" s="6" t="s">
        <v>146</v>
      </c>
      <c r="H129" s="14" t="s">
        <v>464</v>
      </c>
      <c r="I129" s="5">
        <v>518400.00000000006</v>
      </c>
      <c r="J129" s="14" t="s">
        <v>201</v>
      </c>
      <c r="K129" s="4" t="s">
        <v>16</v>
      </c>
      <c r="L129" s="4" t="s">
        <v>22</v>
      </c>
      <c r="M129" s="4" t="s">
        <v>17</v>
      </c>
      <c r="N129" s="4" t="s">
        <v>18</v>
      </c>
      <c r="O129" s="4" t="s">
        <v>24</v>
      </c>
      <c r="P129" s="4" t="s">
        <v>202</v>
      </c>
      <c r="Q129" s="4" t="s">
        <v>556</v>
      </c>
      <c r="R129" s="11">
        <v>45325</v>
      </c>
      <c r="S129" s="4" t="s">
        <v>27</v>
      </c>
    </row>
    <row r="130" spans="1:19" x14ac:dyDescent="0.25">
      <c r="A130" s="16"/>
      <c r="B130" s="7">
        <v>111</v>
      </c>
      <c r="C130" s="7" t="s">
        <v>12</v>
      </c>
      <c r="D130" s="8" t="s">
        <v>177</v>
      </c>
      <c r="E130" s="8">
        <v>3</v>
      </c>
      <c r="F130" s="7" t="s">
        <v>424</v>
      </c>
      <c r="G130" s="10" t="s">
        <v>146</v>
      </c>
      <c r="H130" s="13" t="s">
        <v>465</v>
      </c>
      <c r="I130" s="9">
        <v>311771.0736</v>
      </c>
      <c r="J130" s="13" t="s">
        <v>159</v>
      </c>
      <c r="K130" s="8" t="s">
        <v>16</v>
      </c>
      <c r="L130" s="8" t="s">
        <v>22</v>
      </c>
      <c r="M130" s="8" t="s">
        <v>17</v>
      </c>
      <c r="N130" s="8" t="s">
        <v>18</v>
      </c>
      <c r="O130" s="8" t="s">
        <v>74</v>
      </c>
      <c r="P130" s="8" t="s">
        <v>167</v>
      </c>
      <c r="Q130" s="8" t="s">
        <v>557</v>
      </c>
      <c r="R130" s="12">
        <v>44403</v>
      </c>
      <c r="S130" s="8" t="s">
        <v>27</v>
      </c>
    </row>
    <row r="131" spans="1:19" x14ac:dyDescent="0.25">
      <c r="A131" s="16"/>
      <c r="B131" s="3">
        <v>112</v>
      </c>
      <c r="C131" s="3" t="s">
        <v>12</v>
      </c>
      <c r="D131" s="4" t="s">
        <v>177</v>
      </c>
      <c r="E131" s="4">
        <v>3</v>
      </c>
      <c r="F131" s="3" t="s">
        <v>408</v>
      </c>
      <c r="G131" s="6" t="s">
        <v>146</v>
      </c>
      <c r="H131" s="14" t="s">
        <v>466</v>
      </c>
      <c r="I131" s="5">
        <v>207000.00000000003</v>
      </c>
      <c r="J131" s="14" t="s">
        <v>198</v>
      </c>
      <c r="K131" s="4" t="s">
        <v>16</v>
      </c>
      <c r="L131" s="4" t="s">
        <v>22</v>
      </c>
      <c r="M131" s="4" t="s">
        <v>17</v>
      </c>
      <c r="N131" s="4" t="s">
        <v>18</v>
      </c>
      <c r="O131" s="4" t="s">
        <v>24</v>
      </c>
      <c r="P131" s="4" t="s">
        <v>199</v>
      </c>
      <c r="Q131" s="4"/>
      <c r="R131" s="11" t="s">
        <v>16</v>
      </c>
      <c r="S131" s="4" t="s">
        <v>27</v>
      </c>
    </row>
    <row r="132" spans="1:19" x14ac:dyDescent="0.25">
      <c r="A132" s="16"/>
      <c r="B132" s="7">
        <v>113</v>
      </c>
      <c r="C132" s="7" t="s">
        <v>12</v>
      </c>
      <c r="D132" s="8" t="s">
        <v>177</v>
      </c>
      <c r="E132" s="8">
        <v>3</v>
      </c>
      <c r="F132" s="7" t="s">
        <v>416</v>
      </c>
      <c r="G132" s="10" t="s">
        <v>146</v>
      </c>
      <c r="H132" s="13" t="s">
        <v>467</v>
      </c>
      <c r="I132" s="9">
        <v>206211.00839040001</v>
      </c>
      <c r="J132" s="13" t="s">
        <v>189</v>
      </c>
      <c r="K132" s="8" t="s">
        <v>16</v>
      </c>
      <c r="L132" s="8" t="s">
        <v>22</v>
      </c>
      <c r="M132" s="8" t="s">
        <v>17</v>
      </c>
      <c r="N132" s="8" t="s">
        <v>18</v>
      </c>
      <c r="O132" s="8" t="s">
        <v>24</v>
      </c>
      <c r="P132" s="8" t="s">
        <v>190</v>
      </c>
      <c r="Q132" s="8" t="s">
        <v>558</v>
      </c>
      <c r="R132" s="12">
        <v>44497</v>
      </c>
      <c r="S132" s="8" t="s">
        <v>27</v>
      </c>
    </row>
    <row r="133" spans="1:19" x14ac:dyDescent="0.25">
      <c r="A133" s="16"/>
      <c r="B133" s="3">
        <v>114</v>
      </c>
      <c r="C133" s="3" t="s">
        <v>12</v>
      </c>
      <c r="D133" s="4" t="s">
        <v>177</v>
      </c>
      <c r="E133" s="4" t="s">
        <v>459</v>
      </c>
      <c r="F133" s="3" t="s">
        <v>402</v>
      </c>
      <c r="G133" s="6" t="s">
        <v>146</v>
      </c>
      <c r="H133" s="14" t="s">
        <v>657</v>
      </c>
      <c r="I133" s="5">
        <v>30000</v>
      </c>
      <c r="J133" s="14" t="s">
        <v>189</v>
      </c>
      <c r="K133" s="4" t="s">
        <v>16</v>
      </c>
      <c r="L133" s="4" t="s">
        <v>22</v>
      </c>
      <c r="M133" s="4" t="s">
        <v>17</v>
      </c>
      <c r="N133" s="4" t="s">
        <v>18</v>
      </c>
      <c r="O133" s="4" t="s">
        <v>25</v>
      </c>
      <c r="P133" s="4" t="s">
        <v>658</v>
      </c>
      <c r="Q133" s="4"/>
      <c r="R133" s="11">
        <v>44936</v>
      </c>
      <c r="S133" s="4" t="s">
        <v>27</v>
      </c>
    </row>
    <row r="134" spans="1:19" x14ac:dyDescent="0.25">
      <c r="A134" s="16"/>
      <c r="B134" s="7">
        <v>115</v>
      </c>
      <c r="C134" s="7" t="s">
        <v>12</v>
      </c>
      <c r="D134" s="8" t="s">
        <v>177</v>
      </c>
      <c r="E134" s="8">
        <v>4</v>
      </c>
      <c r="F134" s="7" t="s">
        <v>659</v>
      </c>
      <c r="G134" s="10" t="s">
        <v>146</v>
      </c>
      <c r="H134" s="13" t="s">
        <v>468</v>
      </c>
      <c r="I134" s="9">
        <v>200000</v>
      </c>
      <c r="J134" s="13" t="s">
        <v>469</v>
      </c>
      <c r="K134" s="8" t="s">
        <v>16</v>
      </c>
      <c r="L134" s="8" t="s">
        <v>22</v>
      </c>
      <c r="M134" s="8" t="s">
        <v>17</v>
      </c>
      <c r="N134" s="8" t="s">
        <v>18</v>
      </c>
      <c r="O134" s="8" t="s">
        <v>25</v>
      </c>
      <c r="P134" s="8" t="s">
        <v>658</v>
      </c>
      <c r="Q134" s="8"/>
      <c r="R134" s="12">
        <v>44936</v>
      </c>
      <c r="S134" s="8" t="s">
        <v>27</v>
      </c>
    </row>
    <row r="135" spans="1:19" x14ac:dyDescent="0.25">
      <c r="A135" s="16"/>
      <c r="B135" s="3">
        <v>116</v>
      </c>
      <c r="C135" s="3" t="s">
        <v>12</v>
      </c>
      <c r="D135" s="4" t="s">
        <v>177</v>
      </c>
      <c r="E135" s="4">
        <v>3</v>
      </c>
      <c r="F135" s="3" t="s">
        <v>408</v>
      </c>
      <c r="G135" s="6" t="s">
        <v>146</v>
      </c>
      <c r="H135" s="14" t="s">
        <v>470</v>
      </c>
      <c r="I135" s="5">
        <v>167400</v>
      </c>
      <c r="J135" s="14" t="s">
        <v>189</v>
      </c>
      <c r="K135" s="4" t="s">
        <v>16</v>
      </c>
      <c r="L135" s="4" t="s">
        <v>22</v>
      </c>
      <c r="M135" s="4" t="s">
        <v>17</v>
      </c>
      <c r="N135" s="4" t="s">
        <v>18</v>
      </c>
      <c r="O135" s="4" t="s">
        <v>25</v>
      </c>
      <c r="P135" s="4" t="s">
        <v>200</v>
      </c>
      <c r="Q135" s="4"/>
      <c r="R135" s="11">
        <v>45016</v>
      </c>
      <c r="S135" s="4" t="s">
        <v>27</v>
      </c>
    </row>
    <row r="136" spans="1:19" x14ac:dyDescent="0.25">
      <c r="A136" s="16"/>
      <c r="B136" s="7">
        <v>117</v>
      </c>
      <c r="C136" s="7" t="s">
        <v>12</v>
      </c>
      <c r="D136" s="8" t="s">
        <v>177</v>
      </c>
      <c r="E136" s="8">
        <v>3</v>
      </c>
      <c r="F136" s="7" t="s">
        <v>471</v>
      </c>
      <c r="G136" s="10" t="s">
        <v>146</v>
      </c>
      <c r="H136" s="13" t="s">
        <v>472</v>
      </c>
      <c r="I136" s="9">
        <v>13575.6</v>
      </c>
      <c r="J136" s="13" t="s">
        <v>178</v>
      </c>
      <c r="K136" s="8" t="s">
        <v>16</v>
      </c>
      <c r="L136" s="8" t="s">
        <v>22</v>
      </c>
      <c r="M136" s="8" t="s">
        <v>17</v>
      </c>
      <c r="N136" s="8" t="s">
        <v>18</v>
      </c>
      <c r="O136" s="8" t="s">
        <v>74</v>
      </c>
      <c r="P136" s="8" t="s">
        <v>179</v>
      </c>
      <c r="Q136" s="8" t="s">
        <v>559</v>
      </c>
      <c r="R136" s="12">
        <v>44547</v>
      </c>
      <c r="S136" s="8" t="s">
        <v>47</v>
      </c>
    </row>
    <row r="137" spans="1:19" x14ac:dyDescent="0.25">
      <c r="A137" s="16"/>
      <c r="B137" s="3">
        <v>118</v>
      </c>
      <c r="C137" s="3" t="s">
        <v>12</v>
      </c>
      <c r="D137" s="4" t="s">
        <v>177</v>
      </c>
      <c r="E137" s="4">
        <v>3</v>
      </c>
      <c r="F137" s="3" t="s">
        <v>424</v>
      </c>
      <c r="G137" s="6" t="s">
        <v>146</v>
      </c>
      <c r="H137" s="14" t="s">
        <v>473</v>
      </c>
      <c r="I137" s="5">
        <v>581.90833333333342</v>
      </c>
      <c r="J137" s="14" t="s">
        <v>159</v>
      </c>
      <c r="K137" s="4" t="s">
        <v>16</v>
      </c>
      <c r="L137" s="4" t="s">
        <v>22</v>
      </c>
      <c r="M137" s="4" t="s">
        <v>17</v>
      </c>
      <c r="N137" s="4" t="s">
        <v>18</v>
      </c>
      <c r="O137" s="4" t="s">
        <v>74</v>
      </c>
      <c r="P137" s="4" t="s">
        <v>160</v>
      </c>
      <c r="Q137" s="4" t="s">
        <v>560</v>
      </c>
      <c r="R137" s="11">
        <v>44571</v>
      </c>
      <c r="S137" s="4" t="s">
        <v>35</v>
      </c>
    </row>
    <row r="138" spans="1:19" x14ac:dyDescent="0.25">
      <c r="A138" s="16"/>
      <c r="B138" s="7">
        <v>119</v>
      </c>
      <c r="C138" s="7" t="s">
        <v>12</v>
      </c>
      <c r="D138" s="8" t="s">
        <v>177</v>
      </c>
      <c r="E138" s="8">
        <v>4</v>
      </c>
      <c r="F138" s="7" t="s">
        <v>393</v>
      </c>
      <c r="G138" s="10" t="s">
        <v>146</v>
      </c>
      <c r="H138" s="13" t="s">
        <v>474</v>
      </c>
      <c r="I138" s="9">
        <v>650000</v>
      </c>
      <c r="J138" s="13" t="s">
        <v>475</v>
      </c>
      <c r="K138" s="8" t="s">
        <v>16</v>
      </c>
      <c r="L138" s="8" t="s">
        <v>22</v>
      </c>
      <c r="M138" s="8" t="s">
        <v>18</v>
      </c>
      <c r="N138" s="8" t="s">
        <v>17</v>
      </c>
      <c r="O138" s="8" t="s">
        <v>25</v>
      </c>
      <c r="P138" s="8" t="s">
        <v>295</v>
      </c>
      <c r="Q138" s="8"/>
      <c r="R138" s="12">
        <v>45078</v>
      </c>
      <c r="S138" s="8" t="s">
        <v>35</v>
      </c>
    </row>
    <row r="139" spans="1:19" x14ac:dyDescent="0.25">
      <c r="A139" s="16"/>
      <c r="B139" s="3">
        <v>120</v>
      </c>
      <c r="C139" s="3" t="s">
        <v>12</v>
      </c>
      <c r="D139" s="4" t="s">
        <v>177</v>
      </c>
      <c r="E139" s="4">
        <v>3</v>
      </c>
      <c r="F139" s="3" t="s">
        <v>476</v>
      </c>
      <c r="G139" s="6" t="s">
        <v>146</v>
      </c>
      <c r="H139" s="14" t="s">
        <v>474</v>
      </c>
      <c r="I139" s="5">
        <v>620000</v>
      </c>
      <c r="J139" s="14" t="s">
        <v>475</v>
      </c>
      <c r="K139" s="4" t="s">
        <v>16</v>
      </c>
      <c r="L139" s="4" t="s">
        <v>22</v>
      </c>
      <c r="M139" s="4" t="s">
        <v>18</v>
      </c>
      <c r="N139" s="4" t="s">
        <v>17</v>
      </c>
      <c r="O139" s="4" t="s">
        <v>25</v>
      </c>
      <c r="P139" s="4" t="s">
        <v>295</v>
      </c>
      <c r="Q139" s="4"/>
      <c r="R139" s="11">
        <v>45078</v>
      </c>
      <c r="S139" s="4" t="s">
        <v>35</v>
      </c>
    </row>
    <row r="140" spans="1:19" x14ac:dyDescent="0.25">
      <c r="A140" s="16"/>
      <c r="B140" s="7">
        <v>121</v>
      </c>
      <c r="C140" s="7" t="s">
        <v>12</v>
      </c>
      <c r="D140" s="8" t="s">
        <v>177</v>
      </c>
      <c r="E140" s="8">
        <v>4</v>
      </c>
      <c r="F140" s="7" t="s">
        <v>477</v>
      </c>
      <c r="G140" s="10" t="s">
        <v>146</v>
      </c>
      <c r="H140" s="13" t="s">
        <v>478</v>
      </c>
      <c r="I140" s="9">
        <v>700000</v>
      </c>
      <c r="J140" s="13" t="s">
        <v>189</v>
      </c>
      <c r="K140" s="8" t="s">
        <v>16</v>
      </c>
      <c r="L140" s="8" t="s">
        <v>22</v>
      </c>
      <c r="M140" s="8" t="s">
        <v>17</v>
      </c>
      <c r="N140" s="8" t="s">
        <v>18</v>
      </c>
      <c r="O140" s="8" t="s">
        <v>25</v>
      </c>
      <c r="P140" s="8" t="s">
        <v>200</v>
      </c>
      <c r="Q140" s="8"/>
      <c r="R140" s="12">
        <v>45016</v>
      </c>
      <c r="S140" s="8" t="s">
        <v>27</v>
      </c>
    </row>
    <row r="141" spans="1:19" x14ac:dyDescent="0.25">
      <c r="A141" s="16"/>
      <c r="B141" s="3">
        <v>122</v>
      </c>
      <c r="C141" s="3" t="s">
        <v>12</v>
      </c>
      <c r="D141" s="4" t="s">
        <v>203</v>
      </c>
      <c r="E141" s="4">
        <v>3</v>
      </c>
      <c r="F141" s="3" t="s">
        <v>51</v>
      </c>
      <c r="G141" s="6" t="s">
        <v>204</v>
      </c>
      <c r="H141" s="14" t="s">
        <v>482</v>
      </c>
      <c r="I141" s="5">
        <v>90151.2</v>
      </c>
      <c r="J141" s="14" t="s">
        <v>206</v>
      </c>
      <c r="K141" s="4" t="s">
        <v>16</v>
      </c>
      <c r="L141" s="4" t="s">
        <v>169</v>
      </c>
      <c r="M141" s="4" t="s">
        <v>18</v>
      </c>
      <c r="N141" s="4" t="s">
        <v>17</v>
      </c>
      <c r="O141" s="4" t="s">
        <v>34</v>
      </c>
      <c r="P141" s="4" t="s">
        <v>207</v>
      </c>
      <c r="Q141" s="4"/>
      <c r="R141" s="11">
        <v>44956</v>
      </c>
      <c r="S141" s="4" t="s">
        <v>35</v>
      </c>
    </row>
    <row r="142" spans="1:19" x14ac:dyDescent="0.25">
      <c r="A142" s="16"/>
      <c r="B142" s="7">
        <v>123</v>
      </c>
      <c r="C142" s="7" t="s">
        <v>12</v>
      </c>
      <c r="D142" s="8" t="s">
        <v>203</v>
      </c>
      <c r="E142" s="8">
        <v>3</v>
      </c>
      <c r="F142" s="7" t="s">
        <v>55</v>
      </c>
      <c r="G142" s="10" t="s">
        <v>204</v>
      </c>
      <c r="H142" s="13" t="s">
        <v>483</v>
      </c>
      <c r="I142" s="9">
        <v>1132854</v>
      </c>
      <c r="J142" s="13" t="s">
        <v>481</v>
      </c>
      <c r="K142" s="8" t="s">
        <v>16</v>
      </c>
      <c r="L142" s="8" t="s">
        <v>564</v>
      </c>
      <c r="M142" s="8" t="s">
        <v>17</v>
      </c>
      <c r="N142" s="8" t="s">
        <v>17</v>
      </c>
      <c r="O142" s="8" t="s">
        <v>34</v>
      </c>
      <c r="P142" s="8" t="s">
        <v>582</v>
      </c>
      <c r="Q142" s="8"/>
      <c r="R142" s="12">
        <v>44956</v>
      </c>
      <c r="S142" s="8" t="s">
        <v>27</v>
      </c>
    </row>
    <row r="143" spans="1:19" x14ac:dyDescent="0.25">
      <c r="A143" s="16"/>
      <c r="B143" s="3">
        <v>124</v>
      </c>
      <c r="C143" s="3" t="s">
        <v>12</v>
      </c>
      <c r="D143" s="4" t="s">
        <v>203</v>
      </c>
      <c r="E143" s="4">
        <v>3</v>
      </c>
      <c r="F143" s="3" t="s">
        <v>36</v>
      </c>
      <c r="G143" s="6" t="s">
        <v>204</v>
      </c>
      <c r="H143" s="14" t="s">
        <v>484</v>
      </c>
      <c r="I143" s="5">
        <v>625</v>
      </c>
      <c r="J143" s="14" t="s">
        <v>205</v>
      </c>
      <c r="K143" s="4" t="s">
        <v>16</v>
      </c>
      <c r="L143" s="4" t="s">
        <v>169</v>
      </c>
      <c r="M143" s="4" t="s">
        <v>17</v>
      </c>
      <c r="N143" s="4" t="s">
        <v>18</v>
      </c>
      <c r="O143" s="4" t="s">
        <v>34</v>
      </c>
      <c r="P143" s="4" t="s">
        <v>583</v>
      </c>
      <c r="Q143" s="4"/>
      <c r="R143" s="11">
        <v>44956</v>
      </c>
      <c r="S143" s="4" t="s">
        <v>47</v>
      </c>
    </row>
    <row r="144" spans="1:19" x14ac:dyDescent="0.25">
      <c r="A144" s="16"/>
      <c r="B144" s="7">
        <v>125</v>
      </c>
      <c r="C144" s="7" t="s">
        <v>12</v>
      </c>
      <c r="D144" s="8" t="s">
        <v>203</v>
      </c>
      <c r="E144" s="8">
        <v>3</v>
      </c>
      <c r="F144" s="7" t="s">
        <v>32</v>
      </c>
      <c r="G144" s="10" t="s">
        <v>204</v>
      </c>
      <c r="H144" s="13" t="s">
        <v>485</v>
      </c>
      <c r="I144" s="9">
        <v>75840</v>
      </c>
      <c r="J144" s="13" t="s">
        <v>486</v>
      </c>
      <c r="K144" s="8" t="s">
        <v>16</v>
      </c>
      <c r="L144" s="8" t="s">
        <v>564</v>
      </c>
      <c r="M144" s="8" t="s">
        <v>17</v>
      </c>
      <c r="N144" s="8" t="s">
        <v>18</v>
      </c>
      <c r="O144" s="8" t="s">
        <v>34</v>
      </c>
      <c r="P144" s="8" t="s">
        <v>487</v>
      </c>
      <c r="Q144" s="8"/>
      <c r="R144" s="12">
        <v>45035</v>
      </c>
      <c r="S144" s="8" t="s">
        <v>35</v>
      </c>
    </row>
    <row r="145" spans="1:19" x14ac:dyDescent="0.25">
      <c r="A145" s="16"/>
      <c r="B145" s="3">
        <v>126</v>
      </c>
      <c r="C145" s="3" t="s">
        <v>12</v>
      </c>
      <c r="D145" s="4" t="s">
        <v>203</v>
      </c>
      <c r="E145" s="4">
        <v>3</v>
      </c>
      <c r="F145" s="3" t="s">
        <v>32</v>
      </c>
      <c r="G145" s="6" t="s">
        <v>204</v>
      </c>
      <c r="H145" s="14" t="s">
        <v>488</v>
      </c>
      <c r="I145" s="5">
        <v>98127.56</v>
      </c>
      <c r="J145" s="14" t="s">
        <v>486</v>
      </c>
      <c r="K145" s="4" t="s">
        <v>16</v>
      </c>
      <c r="L145" s="4" t="s">
        <v>564</v>
      </c>
      <c r="M145" s="4" t="s">
        <v>17</v>
      </c>
      <c r="N145" s="4" t="s">
        <v>18</v>
      </c>
      <c r="O145" s="4" t="s">
        <v>34</v>
      </c>
      <c r="P145" s="4" t="s">
        <v>487</v>
      </c>
      <c r="Q145" s="4"/>
      <c r="R145" s="11">
        <v>45035</v>
      </c>
      <c r="S145" s="4" t="s">
        <v>35</v>
      </c>
    </row>
    <row r="146" spans="1:19" x14ac:dyDescent="0.25">
      <c r="A146" s="16"/>
      <c r="B146" s="7">
        <v>127</v>
      </c>
      <c r="C146" s="7" t="s">
        <v>12</v>
      </c>
      <c r="D146" s="8" t="s">
        <v>203</v>
      </c>
      <c r="E146" s="8">
        <v>3</v>
      </c>
      <c r="F146" s="7" t="s">
        <v>32</v>
      </c>
      <c r="G146" s="10" t="s">
        <v>204</v>
      </c>
      <c r="H146" s="13" t="s">
        <v>489</v>
      </c>
      <c r="I146" s="9">
        <v>68810</v>
      </c>
      <c r="J146" s="13" t="s">
        <v>490</v>
      </c>
      <c r="K146" s="8" t="s">
        <v>16</v>
      </c>
      <c r="L146" s="8" t="s">
        <v>564</v>
      </c>
      <c r="M146" s="8" t="s">
        <v>17</v>
      </c>
      <c r="N146" s="8" t="s">
        <v>18</v>
      </c>
      <c r="O146" s="8" t="s">
        <v>34</v>
      </c>
      <c r="P146" s="8" t="s">
        <v>487</v>
      </c>
      <c r="Q146" s="8"/>
      <c r="R146" s="12">
        <v>45035</v>
      </c>
      <c r="S146" s="8" t="s">
        <v>35</v>
      </c>
    </row>
    <row r="147" spans="1:19" x14ac:dyDescent="0.25">
      <c r="A147" s="16"/>
      <c r="B147" s="3">
        <v>128</v>
      </c>
      <c r="C147" s="3" t="s">
        <v>12</v>
      </c>
      <c r="D147" s="4" t="s">
        <v>203</v>
      </c>
      <c r="E147" s="4">
        <v>3</v>
      </c>
      <c r="F147" s="3" t="s">
        <v>479</v>
      </c>
      <c r="G147" s="6" t="s">
        <v>204</v>
      </c>
      <c r="H147" s="14" t="s">
        <v>480</v>
      </c>
      <c r="I147" s="5">
        <v>249149.24</v>
      </c>
      <c r="J147" s="14" t="s">
        <v>481</v>
      </c>
      <c r="K147" s="4" t="s">
        <v>16</v>
      </c>
      <c r="L147" s="4" t="s">
        <v>564</v>
      </c>
      <c r="M147" s="4" t="s">
        <v>18</v>
      </c>
      <c r="N147" s="4" t="s">
        <v>17</v>
      </c>
      <c r="O147" s="4" t="s">
        <v>16</v>
      </c>
      <c r="P147" s="4" t="s">
        <v>240</v>
      </c>
      <c r="Q147" s="4" t="s">
        <v>16</v>
      </c>
      <c r="R147" s="11" t="s">
        <v>16</v>
      </c>
      <c r="S147" s="4" t="s">
        <v>35</v>
      </c>
    </row>
    <row r="148" spans="1:19" x14ac:dyDescent="0.25">
      <c r="A148" s="16"/>
      <c r="B148" s="7">
        <v>129</v>
      </c>
      <c r="C148" s="7" t="s">
        <v>12</v>
      </c>
      <c r="D148" s="8" t="s">
        <v>241</v>
      </c>
      <c r="E148" s="8">
        <v>3</v>
      </c>
      <c r="F148" s="7" t="s">
        <v>256</v>
      </c>
      <c r="G148" s="10" t="s">
        <v>217</v>
      </c>
      <c r="H148" s="13" t="s">
        <v>252</v>
      </c>
      <c r="I148" s="9">
        <v>300000</v>
      </c>
      <c r="J148" s="13" t="s">
        <v>491</v>
      </c>
      <c r="K148" s="8" t="s">
        <v>16</v>
      </c>
      <c r="L148" s="8" t="s">
        <v>672</v>
      </c>
      <c r="M148" s="8" t="s">
        <v>17</v>
      </c>
      <c r="N148" s="8" t="s">
        <v>18</v>
      </c>
      <c r="O148" s="8" t="s">
        <v>16</v>
      </c>
      <c r="P148" s="8" t="s">
        <v>16</v>
      </c>
      <c r="Q148" s="8" t="s">
        <v>16</v>
      </c>
      <c r="R148" s="12" t="s">
        <v>16</v>
      </c>
      <c r="S148" s="8" t="s">
        <v>16</v>
      </c>
    </row>
    <row r="149" spans="1:19" x14ac:dyDescent="0.25">
      <c r="A149" s="16"/>
      <c r="B149" s="3">
        <v>130</v>
      </c>
      <c r="C149" s="3" t="s">
        <v>12</v>
      </c>
      <c r="D149" s="4" t="s">
        <v>241</v>
      </c>
      <c r="E149" s="4">
        <v>3</v>
      </c>
      <c r="F149" s="3" t="s">
        <v>256</v>
      </c>
      <c r="G149" s="6" t="s">
        <v>217</v>
      </c>
      <c r="H149" s="14" t="s">
        <v>253</v>
      </c>
      <c r="I149" s="5">
        <v>120000</v>
      </c>
      <c r="J149" s="14" t="s">
        <v>494</v>
      </c>
      <c r="K149" s="4" t="s">
        <v>16</v>
      </c>
      <c r="L149" s="4" t="s">
        <v>672</v>
      </c>
      <c r="M149" s="4" t="s">
        <v>17</v>
      </c>
      <c r="N149" s="4" t="s">
        <v>18</v>
      </c>
      <c r="O149" s="4" t="s">
        <v>16</v>
      </c>
      <c r="P149" s="4" t="s">
        <v>16</v>
      </c>
      <c r="Q149" s="4" t="s">
        <v>16</v>
      </c>
      <c r="R149" s="11" t="s">
        <v>16</v>
      </c>
      <c r="S149" s="4" t="s">
        <v>47</v>
      </c>
    </row>
    <row r="150" spans="1:19" x14ac:dyDescent="0.25">
      <c r="A150" s="16"/>
      <c r="B150" s="7">
        <v>131</v>
      </c>
      <c r="C150" s="7" t="s">
        <v>12</v>
      </c>
      <c r="D150" s="8" t="s">
        <v>254</v>
      </c>
      <c r="E150" s="8">
        <v>3</v>
      </c>
      <c r="F150" s="7" t="s">
        <v>256</v>
      </c>
      <c r="G150" s="10" t="s">
        <v>255</v>
      </c>
      <c r="H150" s="13" t="s">
        <v>497</v>
      </c>
      <c r="I150" s="9">
        <v>610146</v>
      </c>
      <c r="J150" s="13" t="s">
        <v>498</v>
      </c>
      <c r="K150" s="8" t="s">
        <v>16</v>
      </c>
      <c r="L150" s="8" t="s">
        <v>132</v>
      </c>
      <c r="M150" s="8" t="s">
        <v>17</v>
      </c>
      <c r="N150" s="8" t="s">
        <v>18</v>
      </c>
      <c r="O150" s="8" t="s">
        <v>16</v>
      </c>
      <c r="P150" s="8" t="s">
        <v>16</v>
      </c>
      <c r="Q150" s="8" t="s">
        <v>16</v>
      </c>
      <c r="R150" s="12" t="s">
        <v>16</v>
      </c>
      <c r="S150" s="8" t="s">
        <v>16</v>
      </c>
    </row>
    <row r="151" spans="1:19" x14ac:dyDescent="0.25">
      <c r="A151" s="16"/>
      <c r="B151" s="3">
        <v>132</v>
      </c>
      <c r="C151" s="3" t="s">
        <v>12</v>
      </c>
      <c r="D151" s="4" t="s">
        <v>254</v>
      </c>
      <c r="E151" s="4">
        <v>3</v>
      </c>
      <c r="F151" s="3" t="s">
        <v>256</v>
      </c>
      <c r="G151" s="6" t="s">
        <v>255</v>
      </c>
      <c r="H151" s="14" t="s">
        <v>499</v>
      </c>
      <c r="I151" s="5">
        <v>180784</v>
      </c>
      <c r="J151" s="14" t="s">
        <v>500</v>
      </c>
      <c r="K151" s="4" t="s">
        <v>16</v>
      </c>
      <c r="L151" s="4" t="s">
        <v>132</v>
      </c>
      <c r="M151" s="4" t="s">
        <v>17</v>
      </c>
      <c r="N151" s="4" t="s">
        <v>18</v>
      </c>
      <c r="O151" s="4" t="s">
        <v>16</v>
      </c>
      <c r="P151" s="4" t="s">
        <v>16</v>
      </c>
      <c r="Q151" s="4" t="s">
        <v>16</v>
      </c>
      <c r="R151" s="11" t="s">
        <v>16</v>
      </c>
      <c r="S151" s="4" t="s">
        <v>16</v>
      </c>
    </row>
    <row r="152" spans="1:19" x14ac:dyDescent="0.25">
      <c r="A152" s="16"/>
      <c r="B152" s="7">
        <v>133</v>
      </c>
      <c r="C152" s="7" t="s">
        <v>12</v>
      </c>
      <c r="D152" s="8" t="s">
        <v>254</v>
      </c>
      <c r="E152" s="8">
        <v>3</v>
      </c>
      <c r="F152" s="7" t="s">
        <v>256</v>
      </c>
      <c r="G152" s="10" t="s">
        <v>255</v>
      </c>
      <c r="H152" s="13" t="s">
        <v>501</v>
      </c>
      <c r="I152" s="9">
        <v>75327</v>
      </c>
      <c r="J152" s="13" t="s">
        <v>502</v>
      </c>
      <c r="K152" s="8" t="s">
        <v>16</v>
      </c>
      <c r="L152" s="8" t="s">
        <v>132</v>
      </c>
      <c r="M152" s="8" t="s">
        <v>17</v>
      </c>
      <c r="N152" s="8" t="s">
        <v>18</v>
      </c>
      <c r="O152" s="8" t="s">
        <v>16</v>
      </c>
      <c r="P152" s="8" t="s">
        <v>16</v>
      </c>
      <c r="Q152" s="8" t="s">
        <v>16</v>
      </c>
      <c r="R152" s="12" t="s">
        <v>16</v>
      </c>
      <c r="S152" s="8" t="s">
        <v>16</v>
      </c>
    </row>
    <row r="153" spans="1:19" x14ac:dyDescent="0.25">
      <c r="A153" s="16"/>
      <c r="B153" s="3">
        <v>134</v>
      </c>
      <c r="C153" s="3">
        <v>2549</v>
      </c>
      <c r="D153" s="4" t="s">
        <v>19</v>
      </c>
      <c r="E153" s="4">
        <v>3</v>
      </c>
      <c r="F153" s="3" t="s">
        <v>20</v>
      </c>
      <c r="G153" s="6" t="s">
        <v>23</v>
      </c>
      <c r="H153" s="14" t="s">
        <v>604</v>
      </c>
      <c r="I153" s="5">
        <v>5781300</v>
      </c>
      <c r="J153" s="14" t="s">
        <v>21</v>
      </c>
      <c r="K153" s="4" t="s">
        <v>16</v>
      </c>
      <c r="L153" s="4" t="s">
        <v>64</v>
      </c>
      <c r="M153" s="4" t="s">
        <v>17</v>
      </c>
      <c r="N153" s="4" t="s">
        <v>18</v>
      </c>
      <c r="O153" s="4" t="s">
        <v>74</v>
      </c>
      <c r="P153" s="4" t="s">
        <v>26</v>
      </c>
      <c r="Q153" s="4" t="s">
        <v>561</v>
      </c>
      <c r="R153" s="11">
        <v>44972</v>
      </c>
      <c r="S153" s="4" t="s">
        <v>27</v>
      </c>
    </row>
    <row r="154" spans="1:19" x14ac:dyDescent="0.25">
      <c r="A154" s="16"/>
      <c r="B154" s="7">
        <v>135</v>
      </c>
      <c r="C154" s="7">
        <v>2549</v>
      </c>
      <c r="D154" s="8" t="s">
        <v>19</v>
      </c>
      <c r="E154" s="8">
        <v>3</v>
      </c>
      <c r="F154" s="7" t="s">
        <v>20</v>
      </c>
      <c r="G154" s="10" t="s">
        <v>23</v>
      </c>
      <c r="H154" s="13" t="s">
        <v>605</v>
      </c>
      <c r="I154" s="9">
        <v>975200</v>
      </c>
      <c r="J154" s="13" t="s">
        <v>503</v>
      </c>
      <c r="K154" s="8" t="s">
        <v>16</v>
      </c>
      <c r="L154" s="8" t="s">
        <v>64</v>
      </c>
      <c r="M154" s="8" t="s">
        <v>17</v>
      </c>
      <c r="N154" s="8" t="s">
        <v>18</v>
      </c>
      <c r="O154" s="8" t="s">
        <v>74</v>
      </c>
      <c r="P154" s="8" t="s">
        <v>28</v>
      </c>
      <c r="Q154" s="8" t="s">
        <v>562</v>
      </c>
      <c r="R154" s="12">
        <v>44957</v>
      </c>
      <c r="S154" s="8" t="s">
        <v>27</v>
      </c>
    </row>
    <row r="155" spans="1:19" x14ac:dyDescent="0.25">
      <c r="A155" s="16"/>
      <c r="B155" s="3">
        <v>136</v>
      </c>
      <c r="C155" s="3">
        <v>2549</v>
      </c>
      <c r="D155" s="4" t="s">
        <v>19</v>
      </c>
      <c r="E155" s="4">
        <v>3</v>
      </c>
      <c r="F155" s="3" t="s">
        <v>29</v>
      </c>
      <c r="G155" s="6" t="s">
        <v>23</v>
      </c>
      <c r="H155" s="14" t="s">
        <v>606</v>
      </c>
      <c r="I155" s="5">
        <v>37000</v>
      </c>
      <c r="J155" s="14" t="s">
        <v>30</v>
      </c>
      <c r="K155" s="4" t="s">
        <v>16</v>
      </c>
      <c r="L155" s="4" t="s">
        <v>64</v>
      </c>
      <c r="M155" s="4" t="s">
        <v>17</v>
      </c>
      <c r="N155" s="4" t="s">
        <v>18</v>
      </c>
      <c r="O155" s="4" t="s">
        <v>74</v>
      </c>
      <c r="P155" s="4" t="s">
        <v>31</v>
      </c>
      <c r="Q155" s="4" t="s">
        <v>563</v>
      </c>
      <c r="R155" s="11">
        <v>45092</v>
      </c>
      <c r="S155" s="4" t="s">
        <v>35</v>
      </c>
    </row>
    <row r="156" spans="1:19" x14ac:dyDescent="0.25">
      <c r="A156" s="16"/>
      <c r="B156" s="7">
        <v>137</v>
      </c>
      <c r="C156" s="7">
        <v>2549</v>
      </c>
      <c r="D156" s="8" t="s">
        <v>19</v>
      </c>
      <c r="E156" s="8">
        <v>3</v>
      </c>
      <c r="F156" s="7" t="s">
        <v>32</v>
      </c>
      <c r="G156" s="10" t="s">
        <v>23</v>
      </c>
      <c r="H156" s="13" t="s">
        <v>607</v>
      </c>
      <c r="I156" s="9">
        <v>13750</v>
      </c>
      <c r="J156" s="13" t="s">
        <v>33</v>
      </c>
      <c r="K156" s="8" t="s">
        <v>16</v>
      </c>
      <c r="L156" s="8" t="s">
        <v>673</v>
      </c>
      <c r="M156" s="8" t="s">
        <v>17</v>
      </c>
      <c r="N156" s="8" t="s">
        <v>18</v>
      </c>
      <c r="O156" s="8" t="s">
        <v>34</v>
      </c>
      <c r="P156" s="8" t="s">
        <v>608</v>
      </c>
      <c r="Q156" s="8"/>
      <c r="R156" s="12">
        <v>45167</v>
      </c>
      <c r="S156" s="8" t="s">
        <v>27</v>
      </c>
    </row>
    <row r="157" spans="1:19" x14ac:dyDescent="0.25">
      <c r="A157" s="16"/>
      <c r="B157" s="3">
        <v>138.1</v>
      </c>
      <c r="C157" s="3">
        <v>2549</v>
      </c>
      <c r="D157" s="4" t="s">
        <v>19</v>
      </c>
      <c r="E157" s="4">
        <v>3</v>
      </c>
      <c r="F157" s="3" t="s">
        <v>36</v>
      </c>
      <c r="G157" s="6" t="s">
        <v>23</v>
      </c>
      <c r="H157" s="14" t="s">
        <v>37</v>
      </c>
      <c r="I157" s="5">
        <v>161200</v>
      </c>
      <c r="J157" s="14" t="s">
        <v>38</v>
      </c>
      <c r="K157" s="4" t="s">
        <v>16</v>
      </c>
      <c r="L157" s="4" t="s">
        <v>673</v>
      </c>
      <c r="M157" s="4" t="s">
        <v>17</v>
      </c>
      <c r="N157" s="4" t="s">
        <v>18</v>
      </c>
      <c r="O157" s="4" t="s">
        <v>74</v>
      </c>
      <c r="P157" s="4" t="s">
        <v>40</v>
      </c>
      <c r="Q157" s="4" t="s">
        <v>609</v>
      </c>
      <c r="R157" s="11" t="s">
        <v>16</v>
      </c>
      <c r="S157" s="4" t="s">
        <v>27</v>
      </c>
    </row>
    <row r="158" spans="1:19" x14ac:dyDescent="0.25">
      <c r="A158" s="16"/>
      <c r="B158" s="7">
        <v>138.19999999999999</v>
      </c>
      <c r="C158" s="7">
        <v>2549</v>
      </c>
      <c r="D158" s="8" t="s">
        <v>19</v>
      </c>
      <c r="E158" s="8">
        <v>3</v>
      </c>
      <c r="F158" s="7" t="s">
        <v>36</v>
      </c>
      <c r="G158" s="10" t="s">
        <v>23</v>
      </c>
      <c r="H158" s="13" t="s">
        <v>39</v>
      </c>
      <c r="I158" s="9">
        <v>161200</v>
      </c>
      <c r="J158" s="13" t="s">
        <v>38</v>
      </c>
      <c r="K158" s="8" t="s">
        <v>16</v>
      </c>
      <c r="L158" s="8" t="s">
        <v>673</v>
      </c>
      <c r="M158" s="8" t="s">
        <v>17</v>
      </c>
      <c r="N158" s="8" t="s">
        <v>18</v>
      </c>
      <c r="O158" s="8" t="s">
        <v>25</v>
      </c>
      <c r="P158" s="8" t="s">
        <v>610</v>
      </c>
      <c r="Q158" s="8"/>
      <c r="R158" s="12">
        <v>45135</v>
      </c>
      <c r="S158" s="8" t="s">
        <v>27</v>
      </c>
    </row>
    <row r="159" spans="1:19" x14ac:dyDescent="0.25">
      <c r="A159" s="16"/>
      <c r="B159" s="3">
        <v>139.1</v>
      </c>
      <c r="C159" s="3">
        <v>2549</v>
      </c>
      <c r="D159" s="4" t="s">
        <v>19</v>
      </c>
      <c r="E159" s="4">
        <v>3</v>
      </c>
      <c r="F159" s="3" t="s">
        <v>36</v>
      </c>
      <c r="G159" s="6" t="s">
        <v>23</v>
      </c>
      <c r="H159" s="14" t="s">
        <v>611</v>
      </c>
      <c r="I159" s="5">
        <v>54250</v>
      </c>
      <c r="J159" s="14" t="s">
        <v>41</v>
      </c>
      <c r="K159" s="4" t="s">
        <v>16</v>
      </c>
      <c r="L159" s="4" t="s">
        <v>673</v>
      </c>
      <c r="M159" s="4" t="s">
        <v>17</v>
      </c>
      <c r="N159" s="4" t="s">
        <v>18</v>
      </c>
      <c r="O159" s="4" t="s">
        <v>74</v>
      </c>
      <c r="P159" s="4" t="s">
        <v>42</v>
      </c>
      <c r="Q159" s="4" t="s">
        <v>612</v>
      </c>
      <c r="R159" s="11" t="s">
        <v>16</v>
      </c>
      <c r="S159" s="4" t="s">
        <v>27</v>
      </c>
    </row>
    <row r="160" spans="1:19" x14ac:dyDescent="0.25">
      <c r="A160" s="16"/>
      <c r="B160" s="7">
        <v>139.19999999999999</v>
      </c>
      <c r="C160" s="7">
        <v>2549</v>
      </c>
      <c r="D160" s="8" t="s">
        <v>19</v>
      </c>
      <c r="E160" s="8">
        <v>3</v>
      </c>
      <c r="F160" s="7" t="s">
        <v>36</v>
      </c>
      <c r="G160" s="10" t="s">
        <v>23</v>
      </c>
      <c r="H160" s="13" t="s">
        <v>613</v>
      </c>
      <c r="I160" s="9">
        <v>38750</v>
      </c>
      <c r="J160" s="13" t="s">
        <v>41</v>
      </c>
      <c r="K160" s="8" t="s">
        <v>16</v>
      </c>
      <c r="L160" s="8" t="s">
        <v>673</v>
      </c>
      <c r="M160" s="8" t="s">
        <v>17</v>
      </c>
      <c r="N160" s="8" t="s">
        <v>18</v>
      </c>
      <c r="O160" s="8" t="s">
        <v>25</v>
      </c>
      <c r="P160" s="8" t="s">
        <v>614</v>
      </c>
      <c r="Q160" s="8"/>
      <c r="R160" s="12">
        <v>45139</v>
      </c>
      <c r="S160" s="8" t="s">
        <v>27</v>
      </c>
    </row>
    <row r="161" spans="1:19" x14ac:dyDescent="0.25">
      <c r="A161" s="16"/>
      <c r="B161" s="3">
        <v>140</v>
      </c>
      <c r="C161" s="3">
        <v>2549</v>
      </c>
      <c r="D161" s="4" t="s">
        <v>19</v>
      </c>
      <c r="E161" s="4">
        <v>3</v>
      </c>
      <c r="F161" s="3" t="s">
        <v>32</v>
      </c>
      <c r="G161" s="6" t="s">
        <v>23</v>
      </c>
      <c r="H161" s="14" t="s">
        <v>615</v>
      </c>
      <c r="I161" s="5">
        <v>14000</v>
      </c>
      <c r="J161" s="14" t="s">
        <v>43</v>
      </c>
      <c r="K161" s="4" t="s">
        <v>16</v>
      </c>
      <c r="L161" s="4" t="s">
        <v>673</v>
      </c>
      <c r="M161" s="4" t="s">
        <v>17</v>
      </c>
      <c r="N161" s="4" t="s">
        <v>18</v>
      </c>
      <c r="O161" s="4" t="s">
        <v>34</v>
      </c>
      <c r="P161" s="4" t="s">
        <v>616</v>
      </c>
      <c r="Q161" s="4"/>
      <c r="R161" s="11">
        <v>45069</v>
      </c>
      <c r="S161" s="4" t="s">
        <v>35</v>
      </c>
    </row>
    <row r="162" spans="1:19" x14ac:dyDescent="0.25">
      <c r="A162" s="16"/>
      <c r="B162" s="7">
        <v>141.1</v>
      </c>
      <c r="C162" s="7">
        <v>2549</v>
      </c>
      <c r="D162" s="8" t="s">
        <v>19</v>
      </c>
      <c r="E162" s="8">
        <v>3</v>
      </c>
      <c r="F162" s="7" t="s">
        <v>29</v>
      </c>
      <c r="G162" s="10" t="s">
        <v>23</v>
      </c>
      <c r="H162" s="13" t="s">
        <v>617</v>
      </c>
      <c r="I162" s="9">
        <v>33432</v>
      </c>
      <c r="J162" s="13" t="s">
        <v>44</v>
      </c>
      <c r="K162" s="8" t="s">
        <v>16</v>
      </c>
      <c r="L162" s="8" t="s">
        <v>673</v>
      </c>
      <c r="M162" s="8" t="s">
        <v>17</v>
      </c>
      <c r="N162" s="8" t="s">
        <v>18</v>
      </c>
      <c r="O162" s="8" t="s">
        <v>74</v>
      </c>
      <c r="P162" s="8" t="s">
        <v>45</v>
      </c>
      <c r="Q162" s="8" t="s">
        <v>652</v>
      </c>
      <c r="R162" s="12" t="s">
        <v>16</v>
      </c>
      <c r="S162" s="8" t="s">
        <v>35</v>
      </c>
    </row>
    <row r="163" spans="1:19" x14ac:dyDescent="0.25">
      <c r="A163" s="16"/>
      <c r="B163" s="3">
        <v>141.19999999999999</v>
      </c>
      <c r="C163" s="3">
        <v>2549</v>
      </c>
      <c r="D163" s="4" t="s">
        <v>19</v>
      </c>
      <c r="E163" s="4">
        <v>3</v>
      </c>
      <c r="F163" s="3" t="s">
        <v>29</v>
      </c>
      <c r="G163" s="6" t="s">
        <v>23</v>
      </c>
      <c r="H163" s="14" t="s">
        <v>618</v>
      </c>
      <c r="I163" s="5">
        <v>120315</v>
      </c>
      <c r="J163" s="14" t="s">
        <v>44</v>
      </c>
      <c r="K163" s="4" t="s">
        <v>16</v>
      </c>
      <c r="L163" s="4" t="s">
        <v>673</v>
      </c>
      <c r="M163" s="4" t="s">
        <v>17</v>
      </c>
      <c r="N163" s="4" t="s">
        <v>18</v>
      </c>
      <c r="O163" s="4" t="s">
        <v>25</v>
      </c>
      <c r="P163" s="4" t="s">
        <v>619</v>
      </c>
      <c r="Q163" s="4"/>
      <c r="R163" s="11">
        <v>45156</v>
      </c>
      <c r="S163" s="4" t="s">
        <v>35</v>
      </c>
    </row>
    <row r="164" spans="1:19" x14ac:dyDescent="0.25">
      <c r="A164" s="16"/>
      <c r="B164" s="7">
        <v>142</v>
      </c>
      <c r="C164" s="7">
        <v>2549</v>
      </c>
      <c r="D164" s="8" t="s">
        <v>19</v>
      </c>
      <c r="E164" s="8">
        <v>3</v>
      </c>
      <c r="F164" s="7" t="s">
        <v>32</v>
      </c>
      <c r="G164" s="10" t="s">
        <v>23</v>
      </c>
      <c r="H164" s="13" t="s">
        <v>620</v>
      </c>
      <c r="I164" s="9">
        <v>1790</v>
      </c>
      <c r="J164" s="13" t="s">
        <v>46</v>
      </c>
      <c r="K164" s="8" t="s">
        <v>16</v>
      </c>
      <c r="L164" s="8" t="s">
        <v>673</v>
      </c>
      <c r="M164" s="8" t="s">
        <v>17</v>
      </c>
      <c r="N164" s="8" t="s">
        <v>18</v>
      </c>
      <c r="O164" s="8" t="s">
        <v>34</v>
      </c>
      <c r="P164" s="8" t="s">
        <v>621</v>
      </c>
      <c r="Q164" s="8"/>
      <c r="R164" s="12">
        <v>45042</v>
      </c>
      <c r="S164" s="8" t="s">
        <v>35</v>
      </c>
    </row>
    <row r="165" spans="1:19" x14ac:dyDescent="0.25">
      <c r="A165" s="16"/>
      <c r="B165" s="3">
        <v>143.1</v>
      </c>
      <c r="C165" s="3">
        <v>2549</v>
      </c>
      <c r="D165" s="4" t="s">
        <v>19</v>
      </c>
      <c r="E165" s="4">
        <v>3</v>
      </c>
      <c r="F165" s="3" t="s">
        <v>32</v>
      </c>
      <c r="G165" s="6" t="s">
        <v>23</v>
      </c>
      <c r="H165" s="14" t="s">
        <v>622</v>
      </c>
      <c r="I165" s="5">
        <v>650</v>
      </c>
      <c r="J165" s="14" t="s">
        <v>504</v>
      </c>
      <c r="K165" s="4" t="s">
        <v>16</v>
      </c>
      <c r="L165" s="4" t="s">
        <v>673</v>
      </c>
      <c r="M165" s="4" t="s">
        <v>17</v>
      </c>
      <c r="N165" s="4" t="s">
        <v>18</v>
      </c>
      <c r="O165" s="4" t="s">
        <v>34</v>
      </c>
      <c r="P165" s="4" t="s">
        <v>623</v>
      </c>
      <c r="Q165" s="4"/>
      <c r="R165" s="11">
        <v>45117</v>
      </c>
      <c r="S165" s="4" t="s">
        <v>35</v>
      </c>
    </row>
    <row r="166" spans="1:19" x14ac:dyDescent="0.25">
      <c r="A166" s="16"/>
      <c r="B166" s="7">
        <v>143.19999999999999</v>
      </c>
      <c r="C166" s="7">
        <v>2549</v>
      </c>
      <c r="D166" s="8" t="s">
        <v>19</v>
      </c>
      <c r="E166" s="8">
        <v>3</v>
      </c>
      <c r="F166" s="7" t="s">
        <v>32</v>
      </c>
      <c r="G166" s="10" t="s">
        <v>23</v>
      </c>
      <c r="H166" s="13" t="s">
        <v>624</v>
      </c>
      <c r="I166" s="9">
        <v>870</v>
      </c>
      <c r="J166" s="13" t="s">
        <v>504</v>
      </c>
      <c r="K166" s="8" t="s">
        <v>16</v>
      </c>
      <c r="L166" s="8" t="s">
        <v>673</v>
      </c>
      <c r="M166" s="8" t="s">
        <v>17</v>
      </c>
      <c r="N166" s="8" t="s">
        <v>18</v>
      </c>
      <c r="O166" s="8" t="s">
        <v>34</v>
      </c>
      <c r="P166" s="8" t="s">
        <v>625</v>
      </c>
      <c r="Q166" s="8"/>
      <c r="R166" s="12">
        <v>45137</v>
      </c>
      <c r="S166" s="8" t="s">
        <v>35</v>
      </c>
    </row>
    <row r="167" spans="1:19" x14ac:dyDescent="0.25">
      <c r="A167" s="16"/>
      <c r="B167" s="3">
        <v>144</v>
      </c>
      <c r="C167" s="3">
        <v>2549</v>
      </c>
      <c r="D167" s="4" t="s">
        <v>19</v>
      </c>
      <c r="E167" s="4">
        <v>3</v>
      </c>
      <c r="F167" s="3" t="s">
        <v>32</v>
      </c>
      <c r="G167" s="6" t="s">
        <v>23</v>
      </c>
      <c r="H167" s="14" t="s">
        <v>626</v>
      </c>
      <c r="I167" s="5">
        <v>285</v>
      </c>
      <c r="J167" s="14" t="s">
        <v>48</v>
      </c>
      <c r="K167" s="4" t="s">
        <v>16</v>
      </c>
      <c r="L167" s="4" t="s">
        <v>673</v>
      </c>
      <c r="M167" s="4" t="s">
        <v>17</v>
      </c>
      <c r="N167" s="4" t="s">
        <v>18</v>
      </c>
      <c r="O167" s="4" t="s">
        <v>34</v>
      </c>
      <c r="P167" s="4" t="s">
        <v>627</v>
      </c>
      <c r="Q167" s="4"/>
      <c r="R167" s="11">
        <v>45098</v>
      </c>
      <c r="S167" s="4" t="s">
        <v>35</v>
      </c>
    </row>
    <row r="168" spans="1:19" x14ac:dyDescent="0.25">
      <c r="A168" s="16"/>
      <c r="B168" s="7">
        <v>145</v>
      </c>
      <c r="C168" s="7">
        <v>2549</v>
      </c>
      <c r="D168" s="8" t="s">
        <v>19</v>
      </c>
      <c r="E168" s="8">
        <v>3</v>
      </c>
      <c r="F168" s="7" t="s">
        <v>32</v>
      </c>
      <c r="G168" s="10" t="s">
        <v>23</v>
      </c>
      <c r="H168" s="13" t="s">
        <v>628</v>
      </c>
      <c r="I168" s="9">
        <v>9500</v>
      </c>
      <c r="J168" s="13" t="s">
        <v>49</v>
      </c>
      <c r="K168" s="8" t="s">
        <v>16</v>
      </c>
      <c r="L168" s="8" t="s">
        <v>673</v>
      </c>
      <c r="M168" s="8" t="s">
        <v>17</v>
      </c>
      <c r="N168" s="8" t="s">
        <v>18</v>
      </c>
      <c r="O168" s="8" t="s">
        <v>34</v>
      </c>
      <c r="P168" s="8" t="s">
        <v>50</v>
      </c>
      <c r="Q168" s="8"/>
      <c r="R168" s="12">
        <v>45290</v>
      </c>
      <c r="S168" s="8" t="s">
        <v>35</v>
      </c>
    </row>
    <row r="169" spans="1:19" x14ac:dyDescent="0.25">
      <c r="A169" s="16"/>
      <c r="B169" s="3">
        <v>146</v>
      </c>
      <c r="C169" s="3">
        <v>2549</v>
      </c>
      <c r="D169" s="4" t="s">
        <v>19</v>
      </c>
      <c r="E169" s="4">
        <v>3</v>
      </c>
      <c r="F169" s="3" t="s">
        <v>51</v>
      </c>
      <c r="G169" s="6" t="s">
        <v>23</v>
      </c>
      <c r="H169" s="14" t="s">
        <v>629</v>
      </c>
      <c r="I169" s="5">
        <v>5000</v>
      </c>
      <c r="J169" s="14" t="s">
        <v>52</v>
      </c>
      <c r="K169" s="4" t="s">
        <v>16</v>
      </c>
      <c r="L169" s="4" t="s">
        <v>673</v>
      </c>
      <c r="M169" s="4" t="s">
        <v>17</v>
      </c>
      <c r="N169" s="4" t="s">
        <v>18</v>
      </c>
      <c r="O169" s="4" t="s">
        <v>34</v>
      </c>
      <c r="P169" s="4" t="s">
        <v>630</v>
      </c>
      <c r="Q169" s="4"/>
      <c r="R169" s="11">
        <v>45095</v>
      </c>
      <c r="S169" s="4" t="s">
        <v>27</v>
      </c>
    </row>
    <row r="170" spans="1:19" x14ac:dyDescent="0.25">
      <c r="A170" s="16"/>
      <c r="B170" s="7">
        <v>147</v>
      </c>
      <c r="C170" s="7">
        <v>2549</v>
      </c>
      <c r="D170" s="8" t="s">
        <v>19</v>
      </c>
      <c r="E170" s="8">
        <v>3</v>
      </c>
      <c r="F170" s="7" t="s">
        <v>53</v>
      </c>
      <c r="G170" s="10" t="s">
        <v>23</v>
      </c>
      <c r="H170" s="13" t="s">
        <v>631</v>
      </c>
      <c r="I170" s="9">
        <v>4300</v>
      </c>
      <c r="J170" s="13" t="s">
        <v>54</v>
      </c>
      <c r="K170" s="8" t="s">
        <v>16</v>
      </c>
      <c r="L170" s="8" t="s">
        <v>64</v>
      </c>
      <c r="M170" s="8" t="s">
        <v>17</v>
      </c>
      <c r="N170" s="8" t="s">
        <v>18</v>
      </c>
      <c r="O170" s="8" t="s">
        <v>34</v>
      </c>
      <c r="P170" s="8" t="s">
        <v>632</v>
      </c>
      <c r="Q170" s="8"/>
      <c r="R170" s="12">
        <v>44965</v>
      </c>
      <c r="S170" s="8" t="s">
        <v>47</v>
      </c>
    </row>
    <row r="171" spans="1:19" x14ac:dyDescent="0.25">
      <c r="A171" s="16"/>
      <c r="B171" s="3">
        <v>148</v>
      </c>
      <c r="C171" s="3">
        <v>2549</v>
      </c>
      <c r="D171" s="4" t="s">
        <v>19</v>
      </c>
      <c r="E171" s="4">
        <v>3</v>
      </c>
      <c r="F171" s="3" t="s">
        <v>32</v>
      </c>
      <c r="G171" s="6" t="s">
        <v>23</v>
      </c>
      <c r="H171" s="14" t="s">
        <v>633</v>
      </c>
      <c r="I171" s="5">
        <v>300</v>
      </c>
      <c r="J171" s="14" t="s">
        <v>634</v>
      </c>
      <c r="K171" s="4" t="s">
        <v>16</v>
      </c>
      <c r="L171" s="4" t="s">
        <v>673</v>
      </c>
      <c r="M171" s="4" t="s">
        <v>17</v>
      </c>
      <c r="N171" s="4" t="s">
        <v>18</v>
      </c>
      <c r="O171" s="4" t="s">
        <v>34</v>
      </c>
      <c r="P171" s="4" t="s">
        <v>632</v>
      </c>
      <c r="Q171" s="4"/>
      <c r="R171" s="11">
        <v>45231</v>
      </c>
      <c r="S171" s="4" t="s">
        <v>47</v>
      </c>
    </row>
    <row r="172" spans="1:19" x14ac:dyDescent="0.25">
      <c r="A172" s="16"/>
      <c r="B172" s="7">
        <v>149</v>
      </c>
      <c r="C172" s="7">
        <v>2549</v>
      </c>
      <c r="D172" s="8" t="s">
        <v>19</v>
      </c>
      <c r="E172" s="8">
        <v>3</v>
      </c>
      <c r="F172" s="7" t="s">
        <v>55</v>
      </c>
      <c r="G172" s="10" t="s">
        <v>23</v>
      </c>
      <c r="H172" s="13" t="s">
        <v>635</v>
      </c>
      <c r="I172" s="9">
        <v>21518</v>
      </c>
      <c r="J172" s="13" t="s">
        <v>56</v>
      </c>
      <c r="K172" s="8" t="s">
        <v>16</v>
      </c>
      <c r="L172" s="8" t="s">
        <v>64</v>
      </c>
      <c r="M172" s="8" t="s">
        <v>17</v>
      </c>
      <c r="N172" s="8" t="s">
        <v>18</v>
      </c>
      <c r="O172" s="8" t="s">
        <v>25</v>
      </c>
      <c r="P172" s="8" t="s">
        <v>57</v>
      </c>
      <c r="Q172" s="8"/>
      <c r="R172" s="12">
        <v>45291</v>
      </c>
      <c r="S172" s="8" t="s">
        <v>47</v>
      </c>
    </row>
    <row r="173" spans="1:19" x14ac:dyDescent="0.25">
      <c r="A173" s="16"/>
      <c r="B173" s="3">
        <v>150</v>
      </c>
      <c r="C173" s="3">
        <v>2549</v>
      </c>
      <c r="D173" s="4" t="s">
        <v>19</v>
      </c>
      <c r="E173" s="4">
        <v>4</v>
      </c>
      <c r="F173" s="3" t="s">
        <v>58</v>
      </c>
      <c r="G173" s="6" t="s">
        <v>23</v>
      </c>
      <c r="H173" s="14" t="s">
        <v>59</v>
      </c>
      <c r="I173" s="5">
        <v>36000</v>
      </c>
      <c r="J173" s="14" t="s">
        <v>60</v>
      </c>
      <c r="K173" s="4" t="s">
        <v>16</v>
      </c>
      <c r="L173" s="4" t="s">
        <v>64</v>
      </c>
      <c r="M173" s="4" t="s">
        <v>17</v>
      </c>
      <c r="N173" s="4" t="s">
        <v>18</v>
      </c>
      <c r="O173" s="4" t="s">
        <v>16</v>
      </c>
      <c r="P173" s="4" t="s">
        <v>16</v>
      </c>
      <c r="Q173" s="4"/>
      <c r="R173" s="11" t="s">
        <v>16</v>
      </c>
      <c r="S173" s="4" t="s">
        <v>47</v>
      </c>
    </row>
    <row r="174" spans="1:19" x14ac:dyDescent="0.25">
      <c r="A174" s="16"/>
      <c r="B174" s="7">
        <v>151</v>
      </c>
      <c r="C174" s="7">
        <v>2549</v>
      </c>
      <c r="D174" s="8" t="s">
        <v>19</v>
      </c>
      <c r="E174" s="8">
        <v>3</v>
      </c>
      <c r="F174" s="7" t="s">
        <v>245</v>
      </c>
      <c r="G174" s="10" t="s">
        <v>23</v>
      </c>
      <c r="H174" s="13" t="s">
        <v>505</v>
      </c>
      <c r="I174" s="9">
        <v>900000</v>
      </c>
      <c r="J174" s="13" t="s">
        <v>221</v>
      </c>
      <c r="K174" s="8" t="s">
        <v>16</v>
      </c>
      <c r="L174" s="8" t="s">
        <v>673</v>
      </c>
      <c r="M174" s="8" t="s">
        <v>17</v>
      </c>
      <c r="N174" s="8" t="s">
        <v>18</v>
      </c>
      <c r="O174" s="8" t="s">
        <v>16</v>
      </c>
      <c r="P174" s="8" t="s">
        <v>222</v>
      </c>
      <c r="Q174" s="8" t="s">
        <v>16</v>
      </c>
      <c r="R174" s="12">
        <v>46023</v>
      </c>
      <c r="S174" s="8" t="s">
        <v>35</v>
      </c>
    </row>
    <row r="175" spans="1:19" x14ac:dyDescent="0.25">
      <c r="A175" s="16"/>
      <c r="B175" s="3">
        <v>152</v>
      </c>
      <c r="C175" s="3">
        <v>2549</v>
      </c>
      <c r="D175" s="4" t="s">
        <v>19</v>
      </c>
      <c r="E175" s="4">
        <v>3</v>
      </c>
      <c r="F175" s="3" t="s">
        <v>36</v>
      </c>
      <c r="G175" s="6" t="s">
        <v>23</v>
      </c>
      <c r="H175" s="14" t="s">
        <v>506</v>
      </c>
      <c r="I175" s="5">
        <v>50000</v>
      </c>
      <c r="J175" s="14" t="s">
        <v>507</v>
      </c>
      <c r="K175" s="4" t="s">
        <v>16</v>
      </c>
      <c r="L175" s="4" t="s">
        <v>673</v>
      </c>
      <c r="M175" s="4" t="s">
        <v>17</v>
      </c>
      <c r="N175" s="4" t="s">
        <v>18</v>
      </c>
      <c r="O175" s="4" t="s">
        <v>16</v>
      </c>
      <c r="P175" s="4" t="s">
        <v>223</v>
      </c>
      <c r="Q175" s="4" t="s">
        <v>16</v>
      </c>
      <c r="R175" s="11">
        <v>46288</v>
      </c>
      <c r="S175" s="4" t="s">
        <v>35</v>
      </c>
    </row>
    <row r="176" spans="1:19" x14ac:dyDescent="0.25">
      <c r="A176" s="16"/>
      <c r="B176" s="58">
        <v>153</v>
      </c>
      <c r="C176" s="7" t="s">
        <v>12</v>
      </c>
      <c r="D176" s="8" t="s">
        <v>62</v>
      </c>
      <c r="E176" s="8">
        <v>3</v>
      </c>
      <c r="F176" s="7" t="s">
        <v>51</v>
      </c>
      <c r="G176" s="10" t="s">
        <v>65</v>
      </c>
      <c r="H176" s="13" t="s">
        <v>677</v>
      </c>
      <c r="I176" s="9">
        <v>8499</v>
      </c>
      <c r="J176" s="13" t="s">
        <v>678</v>
      </c>
      <c r="K176" s="8" t="s">
        <v>91</v>
      </c>
      <c r="L176" s="8" t="s">
        <v>679</v>
      </c>
      <c r="M176" s="8" t="s">
        <v>18</v>
      </c>
      <c r="N176" s="8" t="s">
        <v>17</v>
      </c>
      <c r="O176" s="8" t="s">
        <v>680</v>
      </c>
      <c r="P176" s="8" t="s">
        <v>681</v>
      </c>
      <c r="Q176" s="8"/>
      <c r="R176" s="12">
        <v>44936</v>
      </c>
      <c r="S176" s="8" t="s">
        <v>47</v>
      </c>
    </row>
    <row r="177" spans="1:19" x14ac:dyDescent="0.25">
      <c r="A177" s="16"/>
      <c r="B177" s="58">
        <v>154</v>
      </c>
      <c r="C177" s="3" t="s">
        <v>12</v>
      </c>
      <c r="D177" s="4" t="s">
        <v>62</v>
      </c>
      <c r="E177" s="4">
        <v>3</v>
      </c>
      <c r="F177" s="3" t="s">
        <v>682</v>
      </c>
      <c r="G177" s="6" t="s">
        <v>65</v>
      </c>
      <c r="H177" s="14" t="s">
        <v>683</v>
      </c>
      <c r="I177" s="5">
        <v>27878.400000000001</v>
      </c>
      <c r="J177" s="14" t="s">
        <v>684</v>
      </c>
      <c r="K177" s="4" t="s">
        <v>685</v>
      </c>
      <c r="L177" s="4" t="s">
        <v>64</v>
      </c>
      <c r="M177" s="4" t="s">
        <v>17</v>
      </c>
      <c r="N177" s="4" t="s">
        <v>18</v>
      </c>
      <c r="O177" s="4" t="s">
        <v>680</v>
      </c>
      <c r="P177" s="4" t="s">
        <v>686</v>
      </c>
      <c r="Q177" s="4"/>
      <c r="R177" s="11">
        <v>44927</v>
      </c>
      <c r="S177" s="4" t="s">
        <v>47</v>
      </c>
    </row>
    <row r="178" spans="1:19" x14ac:dyDescent="0.25">
      <c r="A178" s="16"/>
      <c r="B178" s="58">
        <v>156</v>
      </c>
      <c r="C178" s="7" t="s">
        <v>12</v>
      </c>
      <c r="D178" s="8" t="s">
        <v>62</v>
      </c>
      <c r="E178" s="8"/>
      <c r="F178" s="7"/>
      <c r="G178" s="10" t="s">
        <v>65</v>
      </c>
      <c r="H178" s="13" t="s">
        <v>687</v>
      </c>
      <c r="I178" s="9">
        <v>53000</v>
      </c>
      <c r="J178" s="13" t="s">
        <v>688</v>
      </c>
      <c r="K178" s="8" t="s">
        <v>322</v>
      </c>
      <c r="L178" s="8" t="s">
        <v>673</v>
      </c>
      <c r="M178" s="8" t="s">
        <v>18</v>
      </c>
      <c r="N178" s="8" t="s">
        <v>17</v>
      </c>
      <c r="O178" s="8" t="s">
        <v>25</v>
      </c>
      <c r="P178" s="8" t="s">
        <v>689</v>
      </c>
      <c r="Q178" s="8"/>
      <c r="R178" s="12">
        <v>45000</v>
      </c>
      <c r="S178" s="8" t="s">
        <v>47</v>
      </c>
    </row>
    <row r="179" spans="1:19" x14ac:dyDescent="0.25">
      <c r="A179" s="16"/>
      <c r="B179" s="58">
        <v>157</v>
      </c>
      <c r="C179" s="3" t="s">
        <v>12</v>
      </c>
      <c r="D179" s="4" t="s">
        <v>62</v>
      </c>
      <c r="E179" s="4">
        <v>3</v>
      </c>
      <c r="F179" s="3" t="s">
        <v>690</v>
      </c>
      <c r="G179" s="6" t="s">
        <v>65</v>
      </c>
      <c r="H179" s="14" t="s">
        <v>691</v>
      </c>
      <c r="I179" s="5">
        <v>9344.01</v>
      </c>
      <c r="J179" s="14" t="s">
        <v>692</v>
      </c>
      <c r="K179" s="4" t="s">
        <v>322</v>
      </c>
      <c r="L179" s="4" t="s">
        <v>693</v>
      </c>
      <c r="M179" s="4" t="s">
        <v>18</v>
      </c>
      <c r="N179" s="4" t="s">
        <v>17</v>
      </c>
      <c r="O179" s="4" t="s">
        <v>680</v>
      </c>
      <c r="P179" s="4" t="s">
        <v>694</v>
      </c>
      <c r="Q179" s="4"/>
      <c r="R179" s="11">
        <v>45143</v>
      </c>
      <c r="S179" s="4" t="s">
        <v>35</v>
      </c>
    </row>
  </sheetData>
  <sheetProtection algorithmName="SHA-512" hashValue="AJyhlUkovIv6zDxx8moRYIq9gQT2mt/y09ye3kjRlo04Zwzhra6Dkgm1yBobcbS3P2O0b2WcebJjxMSVu5Y7Zg==" saltValue="DxeZ4RyeLas3Sdmrh6/Xlg==" spinCount="100000" sheet="1" objects="1" scenarios="1"/>
  <autoFilter ref="B6:S179"/>
  <dataValidations count="21">
    <dataValidation allowBlank="1" showInputMessage="1" showErrorMessage="1" promptTitle="Item PAA" prompt="Não é necessário o preenchimento" sqref="B6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/>
    <dataValidation allowBlank="1" showInputMessage="1" showErrorMessage="1" promptTitle="Demanda" prompt="Descreva o objeto da contratação resumidamente" sqref="H6"/>
    <dataValidation allowBlank="1" showInputMessage="1" showErrorMessage="1" promptTitle="Captação 2023" prompt="Insira o orçamento necessário para atender a demanda em 2023" sqref="I6"/>
    <dataValidation allowBlank="1" showInputMessage="1" showErrorMessage="1" promptTitle="Justificativa" prompt="Descreva a justificativa da contratação do objeto" sqref="J6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/>
    <dataValidation allowBlank="1" showInputMessage="1" showErrorMessage="1" promptTitle="Unidade" prompt="Não é necessário o preenchimento" sqref="G6"/>
    <dataValidation allowBlank="1" showInputMessage="1" showErrorMessage="1" promptTitle="UGR" prompt="Quando necessário, insira a unidade gestora responsável pelo objeto" sqref="K6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/>
    <dataValidation allowBlank="1" showInputMessage="1" showErrorMessage="1" promptTitle="Tipo de aquisição" prompt="Selecione “Licitação”, “Somente execução”, “Aquisição direta”, “Prorrogação”, “n/a” na lista suspensa" sqref="O6"/>
    <dataValidation allowBlank="1" showInputMessage="1" showErrorMessage="1" promptTitle="Processo SEI" prompt="Informe o processo SEI do objeto " sqref="P6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/>
    <dataValidation type="list" allowBlank="1" showInputMessage="1" showErrorMessage="1" sqref="O7:O175">
      <formula1>"Licitação, Prorrogação, Somente execução, Aquisição direta, n/a"</formula1>
    </dataValidation>
    <dataValidation type="list" allowBlank="1" showInputMessage="1" showErrorMessage="1" sqref="S7:S179">
      <formula1>"Baixa, Média, Alta, n/a"</formula1>
    </dataValidation>
    <dataValidation type="list" allowBlank="1" showInputMessage="1" showErrorMessage="1" sqref="M7:N175">
      <formula1>"Sim, Não"</formula1>
    </dataValidation>
    <dataValidation type="list" allowBlank="1" showInputMessage="1" showErrorMessage="1" sqref="O176:O179">
      <formula1>"Licitação, Prorrogação, Somente execução, Contratação direta,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80" zoomScaleNormal="80" workbookViewId="0">
      <selection activeCell="I16" sqref="I16"/>
    </sheetView>
  </sheetViews>
  <sheetFormatPr defaultColWidth="8.85546875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5" customWidth="1"/>
    <col min="19" max="19" width="15.28515625" customWidth="1"/>
  </cols>
  <sheetData>
    <row r="1" spans="1:19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</row>
    <row r="2" spans="1:19" ht="26.25" outlineLevel="1" thickBot="1" x14ac:dyDescent="0.5">
      <c r="A2" s="16"/>
      <c r="B2" s="53" t="s">
        <v>216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3.25" customHeight="1" outlineLevel="1" thickBot="1" x14ac:dyDescent="0.3">
      <c r="A3" s="16"/>
      <c r="B3" s="55" t="s">
        <v>671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</row>
    <row r="4" spans="1:19" outlineLevel="1" x14ac:dyDescent="0.25">
      <c r="A4" s="16"/>
      <c r="B4" s="19"/>
      <c r="C4" s="19"/>
      <c r="D4" s="19"/>
      <c r="E4" s="19"/>
      <c r="F4" s="19"/>
      <c r="G4" s="19"/>
      <c r="H4" s="20"/>
      <c r="I4" s="19"/>
      <c r="J4" s="20"/>
      <c r="K4" s="20"/>
      <c r="L4" s="19"/>
      <c r="M4" s="19"/>
      <c r="N4" s="19"/>
      <c r="O4" s="19"/>
      <c r="P4" s="19"/>
      <c r="Q4" s="19"/>
      <c r="R4" s="21"/>
      <c r="S4" s="19"/>
    </row>
    <row r="5" spans="1:19" outlineLevel="1" x14ac:dyDescent="0.25">
      <c r="A5" s="16"/>
      <c r="B5" s="19"/>
      <c r="C5" s="19"/>
      <c r="D5" s="19"/>
      <c r="E5" s="19"/>
      <c r="F5" s="19"/>
      <c r="G5" s="19"/>
      <c r="H5" s="20"/>
      <c r="I5" s="22"/>
      <c r="J5" s="20"/>
      <c r="K5" s="20"/>
      <c r="L5" s="19"/>
      <c r="M5" s="19"/>
      <c r="N5" s="19"/>
      <c r="O5" s="19"/>
      <c r="P5" s="19"/>
      <c r="Q5" s="19"/>
      <c r="R5" s="21"/>
      <c r="S5" s="19"/>
    </row>
    <row r="6" spans="1:19" s="24" customFormat="1" ht="38.25" x14ac:dyDescent="0.25">
      <c r="A6" s="23"/>
      <c r="B6" s="1" t="s">
        <v>654</v>
      </c>
      <c r="C6" s="1" t="s">
        <v>0</v>
      </c>
      <c r="D6" s="1" t="s">
        <v>1</v>
      </c>
      <c r="E6" s="1" t="s">
        <v>280</v>
      </c>
      <c r="F6" s="1" t="s">
        <v>2</v>
      </c>
      <c r="G6" s="1" t="s">
        <v>6</v>
      </c>
      <c r="H6" s="1" t="s">
        <v>3</v>
      </c>
      <c r="I6" s="1" t="s">
        <v>511</v>
      </c>
      <c r="J6" s="1" t="s">
        <v>4</v>
      </c>
      <c r="K6" s="1" t="s">
        <v>7</v>
      </c>
      <c r="L6" s="1" t="s">
        <v>5</v>
      </c>
      <c r="M6" s="1" t="s">
        <v>8</v>
      </c>
      <c r="N6" s="1" t="s">
        <v>9</v>
      </c>
      <c r="O6" s="1" t="s">
        <v>656</v>
      </c>
      <c r="P6" s="1" t="s">
        <v>10</v>
      </c>
      <c r="Q6" s="1" t="s">
        <v>278</v>
      </c>
      <c r="R6" s="2" t="s">
        <v>11</v>
      </c>
      <c r="S6" s="1" t="s">
        <v>655</v>
      </c>
    </row>
    <row r="7" spans="1:19" x14ac:dyDescent="0.25">
      <c r="A7" s="16"/>
      <c r="B7" s="3"/>
      <c r="C7" s="3" t="s">
        <v>661</v>
      </c>
      <c r="D7" s="4" t="s">
        <v>662</v>
      </c>
      <c r="E7" s="4">
        <v>3</v>
      </c>
      <c r="F7" s="3" t="s">
        <v>219</v>
      </c>
      <c r="G7" s="6" t="s">
        <v>217</v>
      </c>
      <c r="H7" s="14" t="s">
        <v>663</v>
      </c>
      <c r="I7" s="5">
        <v>199625</v>
      </c>
      <c r="J7" s="14"/>
      <c r="K7" s="4" t="s">
        <v>16</v>
      </c>
      <c r="L7" s="4" t="s">
        <v>672</v>
      </c>
      <c r="M7" s="4" t="s">
        <v>17</v>
      </c>
      <c r="N7" s="4" t="s">
        <v>18</v>
      </c>
      <c r="O7" s="4" t="s">
        <v>16</v>
      </c>
      <c r="P7" s="4" t="s">
        <v>16</v>
      </c>
      <c r="Q7" s="4" t="s">
        <v>16</v>
      </c>
      <c r="R7" s="11" t="s">
        <v>16</v>
      </c>
      <c r="S7" s="4" t="s">
        <v>16</v>
      </c>
    </row>
    <row r="8" spans="1:19" x14ac:dyDescent="0.25">
      <c r="A8" s="16"/>
      <c r="B8" s="7"/>
      <c r="C8" s="7" t="s">
        <v>661</v>
      </c>
      <c r="D8" s="8" t="s">
        <v>664</v>
      </c>
      <c r="E8" s="8">
        <v>3</v>
      </c>
      <c r="F8" s="7" t="s">
        <v>665</v>
      </c>
      <c r="G8" s="10" t="s">
        <v>217</v>
      </c>
      <c r="H8" s="13" t="s">
        <v>666</v>
      </c>
      <c r="I8" s="9">
        <v>388201</v>
      </c>
      <c r="J8" s="13"/>
      <c r="K8" s="8" t="s">
        <v>16</v>
      </c>
      <c r="L8" s="8" t="s">
        <v>672</v>
      </c>
      <c r="M8" s="8" t="s">
        <v>17</v>
      </c>
      <c r="N8" s="8" t="s">
        <v>18</v>
      </c>
      <c r="O8" s="8" t="s">
        <v>16</v>
      </c>
      <c r="P8" s="8" t="s">
        <v>16</v>
      </c>
      <c r="Q8" s="8" t="s">
        <v>16</v>
      </c>
      <c r="R8" s="12" t="s">
        <v>16</v>
      </c>
      <c r="S8" s="8" t="s">
        <v>16</v>
      </c>
    </row>
    <row r="9" spans="1:19" x14ac:dyDescent="0.25">
      <c r="A9" s="16"/>
      <c r="B9" s="3"/>
      <c r="C9" s="3" t="s">
        <v>12</v>
      </c>
      <c r="D9" s="4" t="s">
        <v>62</v>
      </c>
      <c r="E9" s="4">
        <v>3</v>
      </c>
      <c r="F9" s="3" t="s">
        <v>229</v>
      </c>
      <c r="G9" s="6" t="s">
        <v>65</v>
      </c>
      <c r="H9" s="14" t="s">
        <v>293</v>
      </c>
      <c r="I9" s="5">
        <v>2817.2999999999997</v>
      </c>
      <c r="J9" s="14" t="s">
        <v>230</v>
      </c>
      <c r="K9" s="4" t="s">
        <v>285</v>
      </c>
      <c r="L9" s="4" t="s">
        <v>64</v>
      </c>
      <c r="M9" s="4" t="s">
        <v>17</v>
      </c>
      <c r="N9" s="4" t="s">
        <v>18</v>
      </c>
      <c r="O9" s="4" t="s">
        <v>24</v>
      </c>
      <c r="P9" s="4" t="s">
        <v>525</v>
      </c>
      <c r="Q9" s="4" t="s">
        <v>650</v>
      </c>
      <c r="R9" s="11" t="s">
        <v>16</v>
      </c>
      <c r="S9" s="4" t="s">
        <v>47</v>
      </c>
    </row>
    <row r="10" spans="1:19" x14ac:dyDescent="0.25">
      <c r="A10" s="16"/>
      <c r="B10" s="7"/>
      <c r="C10" s="7" t="s">
        <v>12</v>
      </c>
      <c r="D10" s="8" t="s">
        <v>62</v>
      </c>
      <c r="E10" s="8">
        <v>3</v>
      </c>
      <c r="F10" s="7" t="s">
        <v>228</v>
      </c>
      <c r="G10" s="10" t="s">
        <v>65</v>
      </c>
      <c r="H10" s="13" t="s">
        <v>343</v>
      </c>
      <c r="I10" s="9">
        <v>7285.65</v>
      </c>
      <c r="J10" s="13" t="s">
        <v>332</v>
      </c>
      <c r="K10" s="8" t="s">
        <v>333</v>
      </c>
      <c r="L10" s="8" t="s">
        <v>64</v>
      </c>
      <c r="M10" s="8" t="s">
        <v>17</v>
      </c>
      <c r="N10" s="8" t="s">
        <v>18</v>
      </c>
      <c r="O10" s="8" t="s">
        <v>24</v>
      </c>
      <c r="P10" s="8" t="s">
        <v>16</v>
      </c>
      <c r="Q10" s="8" t="s">
        <v>16</v>
      </c>
      <c r="R10" s="12" t="s">
        <v>16</v>
      </c>
      <c r="S10" s="8" t="s">
        <v>47</v>
      </c>
    </row>
    <row r="11" spans="1:19" x14ac:dyDescent="0.25">
      <c r="A11" s="16"/>
      <c r="B11" s="3"/>
      <c r="C11" s="3" t="s">
        <v>12</v>
      </c>
      <c r="D11" s="4" t="s">
        <v>62</v>
      </c>
      <c r="E11" s="4">
        <v>3</v>
      </c>
      <c r="F11" s="3" t="s">
        <v>228</v>
      </c>
      <c r="G11" s="6" t="s">
        <v>65</v>
      </c>
      <c r="H11" s="14" t="s">
        <v>344</v>
      </c>
      <c r="I11" s="5">
        <v>7437.0999999999995</v>
      </c>
      <c r="J11" s="14" t="s">
        <v>332</v>
      </c>
      <c r="K11" s="4" t="s">
        <v>333</v>
      </c>
      <c r="L11" s="4" t="s">
        <v>64</v>
      </c>
      <c r="M11" s="4" t="s">
        <v>17</v>
      </c>
      <c r="N11" s="4" t="s">
        <v>18</v>
      </c>
      <c r="O11" s="4" t="s">
        <v>24</v>
      </c>
      <c r="P11" s="4" t="s">
        <v>295</v>
      </c>
      <c r="Q11" s="4"/>
      <c r="R11" s="11" t="s">
        <v>16</v>
      </c>
      <c r="S11" s="4" t="s">
        <v>47</v>
      </c>
    </row>
    <row r="12" spans="1:19" x14ac:dyDescent="0.25">
      <c r="A12" s="16"/>
      <c r="B12" s="7"/>
      <c r="C12" s="7" t="s">
        <v>12</v>
      </c>
      <c r="D12" s="8" t="s">
        <v>62</v>
      </c>
      <c r="E12" s="8"/>
      <c r="F12" s="7" t="s">
        <v>231</v>
      </c>
      <c r="G12" s="10" t="s">
        <v>65</v>
      </c>
      <c r="H12" s="13" t="s">
        <v>375</v>
      </c>
      <c r="I12" s="9">
        <v>432380.38</v>
      </c>
      <c r="J12" s="13" t="s">
        <v>232</v>
      </c>
      <c r="K12" s="8" t="s">
        <v>371</v>
      </c>
      <c r="L12" s="8" t="s">
        <v>64</v>
      </c>
      <c r="M12" s="8" t="s">
        <v>17</v>
      </c>
      <c r="N12" s="8" t="s">
        <v>17</v>
      </c>
      <c r="O12" s="8" t="s">
        <v>16</v>
      </c>
      <c r="P12" s="8" t="s">
        <v>16</v>
      </c>
      <c r="Q12" s="8" t="s">
        <v>16</v>
      </c>
      <c r="R12" s="12" t="s">
        <v>16</v>
      </c>
      <c r="S12" s="8" t="s">
        <v>47</v>
      </c>
    </row>
    <row r="13" spans="1:19" x14ac:dyDescent="0.25">
      <c r="A13" s="16"/>
      <c r="B13" s="3"/>
      <c r="C13" s="3" t="s">
        <v>12</v>
      </c>
      <c r="D13" s="4" t="s">
        <v>62</v>
      </c>
      <c r="E13" s="4">
        <v>3</v>
      </c>
      <c r="F13" s="3" t="s">
        <v>522</v>
      </c>
      <c r="G13" s="6" t="s">
        <v>65</v>
      </c>
      <c r="H13" s="14" t="s">
        <v>226</v>
      </c>
      <c r="I13" s="5">
        <v>2622834</v>
      </c>
      <c r="J13" s="14" t="s">
        <v>227</v>
      </c>
      <c r="K13" s="4" t="s">
        <v>121</v>
      </c>
      <c r="L13" s="4" t="s">
        <v>323</v>
      </c>
      <c r="M13" s="4" t="s">
        <v>17</v>
      </c>
      <c r="N13" s="4" t="s">
        <v>18</v>
      </c>
      <c r="O13" s="4" t="s">
        <v>24</v>
      </c>
      <c r="P13" s="4" t="s">
        <v>16</v>
      </c>
      <c r="Q13" s="4" t="s">
        <v>16</v>
      </c>
      <c r="R13" s="11">
        <v>44927</v>
      </c>
      <c r="S13" s="4" t="s">
        <v>47</v>
      </c>
    </row>
    <row r="14" spans="1:19" x14ac:dyDescent="0.25">
      <c r="A14" s="16"/>
      <c r="B14" s="7"/>
      <c r="C14" s="7" t="s">
        <v>12</v>
      </c>
      <c r="D14" s="8" t="s">
        <v>62</v>
      </c>
      <c r="E14" s="8">
        <v>3</v>
      </c>
      <c r="F14" s="7" t="s">
        <v>219</v>
      </c>
      <c r="G14" s="10" t="s">
        <v>65</v>
      </c>
      <c r="H14" s="13" t="s">
        <v>386</v>
      </c>
      <c r="I14" s="9">
        <v>893569.92</v>
      </c>
      <c r="J14" s="13" t="s">
        <v>387</v>
      </c>
      <c r="K14" s="8" t="s">
        <v>91</v>
      </c>
      <c r="L14" s="8" t="s">
        <v>672</v>
      </c>
      <c r="M14" s="8" t="s">
        <v>17</v>
      </c>
      <c r="N14" s="8" t="s">
        <v>18</v>
      </c>
      <c r="O14" s="8" t="s">
        <v>16</v>
      </c>
      <c r="P14" s="8" t="s">
        <v>388</v>
      </c>
      <c r="Q14" s="8" t="s">
        <v>16</v>
      </c>
      <c r="R14" s="12" t="s">
        <v>16</v>
      </c>
      <c r="S14" s="8" t="s">
        <v>47</v>
      </c>
    </row>
    <row r="15" spans="1:19" x14ac:dyDescent="0.25">
      <c r="A15" s="16"/>
      <c r="B15" s="3"/>
      <c r="C15" s="3" t="s">
        <v>12</v>
      </c>
      <c r="D15" s="4" t="s">
        <v>13</v>
      </c>
      <c r="E15" s="4">
        <v>3</v>
      </c>
      <c r="F15" s="3" t="s">
        <v>392</v>
      </c>
      <c r="G15" s="6" t="s">
        <v>15</v>
      </c>
      <c r="H15" s="14" t="s">
        <v>226</v>
      </c>
      <c r="I15" s="5">
        <v>2195200</v>
      </c>
      <c r="J15" s="14" t="s">
        <v>220</v>
      </c>
      <c r="K15" s="4" t="s">
        <v>16</v>
      </c>
      <c r="L15" s="4" t="s">
        <v>407</v>
      </c>
      <c r="M15" s="4" t="s">
        <v>17</v>
      </c>
      <c r="N15" s="4" t="s">
        <v>18</v>
      </c>
      <c r="O15" s="4" t="s">
        <v>16</v>
      </c>
      <c r="P15" s="4" t="s">
        <v>16</v>
      </c>
      <c r="Q15" s="4" t="s">
        <v>16</v>
      </c>
      <c r="R15" s="11" t="s">
        <v>16</v>
      </c>
      <c r="S15" s="4" t="s">
        <v>16</v>
      </c>
    </row>
    <row r="16" spans="1:19" x14ac:dyDescent="0.25">
      <c r="A16" s="16"/>
      <c r="B16" s="7"/>
      <c r="C16" s="7" t="s">
        <v>12</v>
      </c>
      <c r="D16" s="8" t="s">
        <v>233</v>
      </c>
      <c r="E16" s="8" t="s">
        <v>459</v>
      </c>
      <c r="F16" s="7" t="s">
        <v>392</v>
      </c>
      <c r="G16" s="10" t="s">
        <v>146</v>
      </c>
      <c r="H16" s="13" t="s">
        <v>234</v>
      </c>
      <c r="I16" s="59">
        <v>1203368.56</v>
      </c>
      <c r="J16" s="13" t="s">
        <v>235</v>
      </c>
      <c r="K16" s="8" t="s">
        <v>16</v>
      </c>
      <c r="L16" s="8" t="s">
        <v>323</v>
      </c>
      <c r="M16" s="8" t="s">
        <v>17</v>
      </c>
      <c r="N16" s="8" t="s">
        <v>18</v>
      </c>
      <c r="O16" s="8" t="s">
        <v>16</v>
      </c>
      <c r="P16" s="8" t="s">
        <v>16</v>
      </c>
      <c r="Q16" s="8" t="s">
        <v>16</v>
      </c>
      <c r="R16" s="12" t="s">
        <v>16</v>
      </c>
      <c r="S16" s="8" t="s">
        <v>16</v>
      </c>
    </row>
    <row r="17" spans="1:19" x14ac:dyDescent="0.25">
      <c r="A17" s="16"/>
      <c r="B17" s="3"/>
      <c r="C17" s="3" t="s">
        <v>12</v>
      </c>
      <c r="D17" s="4" t="s">
        <v>241</v>
      </c>
      <c r="E17" s="4">
        <v>3</v>
      </c>
      <c r="F17" s="3" t="s">
        <v>242</v>
      </c>
      <c r="G17" s="6" t="s">
        <v>217</v>
      </c>
      <c r="H17" s="14" t="s">
        <v>243</v>
      </c>
      <c r="I17" s="5">
        <v>389000</v>
      </c>
      <c r="J17" s="14" t="s">
        <v>492</v>
      </c>
      <c r="K17" s="4" t="s">
        <v>16</v>
      </c>
      <c r="L17" s="4" t="s">
        <v>672</v>
      </c>
      <c r="M17" s="4" t="s">
        <v>17</v>
      </c>
      <c r="N17" s="4" t="s">
        <v>18</v>
      </c>
      <c r="O17" s="4" t="s">
        <v>16</v>
      </c>
      <c r="P17" s="4" t="s">
        <v>16</v>
      </c>
      <c r="Q17" s="4" t="s">
        <v>16</v>
      </c>
      <c r="R17" s="11" t="s">
        <v>16</v>
      </c>
      <c r="S17" s="4" t="s">
        <v>16</v>
      </c>
    </row>
    <row r="18" spans="1:19" x14ac:dyDescent="0.25">
      <c r="A18" s="16"/>
      <c r="B18" s="7"/>
      <c r="C18" s="7" t="s">
        <v>12</v>
      </c>
      <c r="D18" s="8" t="s">
        <v>241</v>
      </c>
      <c r="E18" s="8">
        <v>3</v>
      </c>
      <c r="F18" s="7" t="s">
        <v>242</v>
      </c>
      <c r="G18" s="10" t="s">
        <v>217</v>
      </c>
      <c r="H18" s="13" t="s">
        <v>244</v>
      </c>
      <c r="I18" s="9">
        <v>140000</v>
      </c>
      <c r="J18" s="13" t="s">
        <v>493</v>
      </c>
      <c r="K18" s="8" t="s">
        <v>16</v>
      </c>
      <c r="L18" s="8" t="s">
        <v>672</v>
      </c>
      <c r="M18" s="8" t="s">
        <v>17</v>
      </c>
      <c r="N18" s="8" t="s">
        <v>18</v>
      </c>
      <c r="O18" s="8" t="s">
        <v>16</v>
      </c>
      <c r="P18" s="8" t="s">
        <v>16</v>
      </c>
      <c r="Q18" s="8" t="s">
        <v>16</v>
      </c>
      <c r="R18" s="12" t="s">
        <v>16</v>
      </c>
      <c r="S18" s="8" t="s">
        <v>16</v>
      </c>
    </row>
    <row r="19" spans="1:19" x14ac:dyDescent="0.25">
      <c r="A19" s="16"/>
      <c r="B19" s="3"/>
      <c r="C19" s="3" t="s">
        <v>12</v>
      </c>
      <c r="D19" s="4" t="s">
        <v>241</v>
      </c>
      <c r="E19" s="4">
        <v>3</v>
      </c>
      <c r="F19" s="3" t="s">
        <v>242</v>
      </c>
      <c r="G19" s="6" t="s">
        <v>217</v>
      </c>
      <c r="H19" s="14" t="s">
        <v>495</v>
      </c>
      <c r="I19" s="5">
        <v>98000</v>
      </c>
      <c r="J19" s="14" t="s">
        <v>496</v>
      </c>
      <c r="K19" s="4" t="s">
        <v>16</v>
      </c>
      <c r="L19" s="4" t="s">
        <v>672</v>
      </c>
      <c r="M19" s="4" t="s">
        <v>17</v>
      </c>
      <c r="N19" s="4" t="s">
        <v>18</v>
      </c>
      <c r="O19" s="4" t="s">
        <v>16</v>
      </c>
      <c r="P19" s="4" t="s">
        <v>16</v>
      </c>
      <c r="Q19" s="4" t="s">
        <v>16</v>
      </c>
      <c r="R19" s="11" t="s">
        <v>16</v>
      </c>
      <c r="S19" s="4" t="s">
        <v>16</v>
      </c>
    </row>
    <row r="20" spans="1:19" x14ac:dyDescent="0.25">
      <c r="A20" s="16"/>
      <c r="B20" s="7"/>
      <c r="C20" s="7" t="s">
        <v>12</v>
      </c>
      <c r="D20" s="8" t="s">
        <v>218</v>
      </c>
      <c r="E20" s="8" t="s">
        <v>239</v>
      </c>
      <c r="F20" s="7" t="s">
        <v>245</v>
      </c>
      <c r="G20" s="10" t="s">
        <v>248</v>
      </c>
      <c r="H20" s="13" t="s">
        <v>246</v>
      </c>
      <c r="I20" s="9">
        <v>5000000</v>
      </c>
      <c r="J20" s="13" t="s">
        <v>247</v>
      </c>
      <c r="K20" s="8" t="s">
        <v>16</v>
      </c>
      <c r="L20" s="8" t="s">
        <v>132</v>
      </c>
      <c r="M20" s="8" t="s">
        <v>17</v>
      </c>
      <c r="N20" s="8" t="s">
        <v>17</v>
      </c>
      <c r="O20" s="8" t="s">
        <v>16</v>
      </c>
      <c r="P20" s="8" t="s">
        <v>16</v>
      </c>
      <c r="Q20" s="8" t="s">
        <v>16</v>
      </c>
      <c r="R20" s="12" t="s">
        <v>16</v>
      </c>
      <c r="S20" s="8" t="s">
        <v>27</v>
      </c>
    </row>
  </sheetData>
  <sheetProtection algorithmName="SHA-512" hashValue="rnrxxd+tM9pmpr4xCSiAD9UD7fdecKJidjJQ54kF8m8xkF9CydkL92ZL+C2Ax/doFU2O9xvhxlCIieWQEYS8Eg==" saltValue="PLdH7nzR8E/t6ZhEwAlRLA==" spinCount="100000" sheet="1" objects="1" scenarios="1"/>
  <autoFilter ref="B6:S20"/>
  <dataValidations count="20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/>
    <dataValidation allowBlank="1" showInputMessage="1" showErrorMessage="1" promptTitle="Processo SEI" prompt="Informe o processo SEI do objeto " sqref="P6"/>
    <dataValidation allowBlank="1" showInputMessage="1" showErrorMessage="1" promptTitle="Tipo de aquisição" prompt="Selecione “Licitação”, “Somente execução”, “Aquisição direta”, “Prorrogação”, “n/a” na lista suspensa" sqref="O6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/>
    <dataValidation allowBlank="1" showInputMessage="1" showErrorMessage="1" promptTitle="UGR" prompt="Quando necessário, insira a unidade gestora responsável pelo objeto" sqref="K6"/>
    <dataValidation allowBlank="1" showInputMessage="1" showErrorMessage="1" promptTitle="Unidade" prompt="Não é necessário o preenchimento" sqref="G6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/>
    <dataValidation allowBlank="1" showInputMessage="1" showErrorMessage="1" promptTitle="Justificativa" prompt="Descreva a justificativa da contratação do objeto" sqref="J6"/>
    <dataValidation allowBlank="1" showInputMessage="1" showErrorMessage="1" promptTitle="Captação 2023" prompt="Insira o orçamento necessário para atender a demanda em 2023" sqref="I6"/>
    <dataValidation allowBlank="1" showInputMessage="1" showErrorMessage="1" promptTitle="Demanda" prompt="Descreva o objeto da contratação resumidamente" sqref="H6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/>
    <dataValidation allowBlank="1" showInputMessage="1" showErrorMessage="1" promptTitle="Item PAA" prompt="Não é necessário o preenchimento" sqref="B6"/>
    <dataValidation type="list" allowBlank="1" showInputMessage="1" showErrorMessage="1" sqref="M7:N20">
      <formula1>"Sim, Não"</formula1>
    </dataValidation>
    <dataValidation type="list" allowBlank="1" showInputMessage="1" showErrorMessage="1" sqref="S7:S20">
      <formula1>"Baixa, Média, Alta, n/a"</formula1>
    </dataValidation>
    <dataValidation type="list" allowBlank="1" showInputMessage="1" showErrorMessage="1" sqref="O7:O20">
      <formula1>"Licitação, Prorrogação, Somente execução, Aquisição direta,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zoomScale="90" zoomScaleNormal="90" workbookViewId="0">
      <selection activeCell="C4" sqref="C4"/>
    </sheetView>
  </sheetViews>
  <sheetFormatPr defaultRowHeight="15" x14ac:dyDescent="0.25"/>
  <cols>
    <col min="2" max="2" width="10.5703125" bestFit="1" customWidth="1"/>
    <col min="3" max="5" width="21.5703125" customWidth="1"/>
    <col min="6" max="6" width="25.140625" customWidth="1"/>
    <col min="7" max="7" width="73" customWidth="1"/>
    <col min="8" max="8" width="17.5703125" bestFit="1" customWidth="1"/>
    <col min="10" max="11" width="13.28515625" bestFit="1" customWidth="1"/>
  </cols>
  <sheetData>
    <row r="2" spans="2:11" ht="16.5" thickBot="1" x14ac:dyDescent="0.3">
      <c r="C2" s="34"/>
    </row>
    <row r="3" spans="2:11" ht="16.5" thickBot="1" x14ac:dyDescent="0.3">
      <c r="B3" s="15"/>
      <c r="C3" s="35">
        <f>C13-SUM(PCA!I:I)-SUM('Outras ações discricionárias'!I:I)+PCA!I5</f>
        <v>-1.1920928955078125E-7</v>
      </c>
      <c r="D3" s="15"/>
      <c r="E3" s="15"/>
    </row>
    <row r="4" spans="2:11" ht="32.25" thickBot="1" x14ac:dyDescent="0.3">
      <c r="B4" s="37" t="s">
        <v>6</v>
      </c>
      <c r="C4" s="38" t="s">
        <v>260</v>
      </c>
      <c r="D4" s="38" t="s">
        <v>261</v>
      </c>
      <c r="E4" s="39" t="s">
        <v>262</v>
      </c>
      <c r="G4" s="26" t="s">
        <v>569</v>
      </c>
      <c r="H4" s="29" t="s">
        <v>570</v>
      </c>
    </row>
    <row r="5" spans="2:11" ht="18.75" x14ac:dyDescent="0.25">
      <c r="B5" s="36" t="s">
        <v>217</v>
      </c>
      <c r="C5" s="43">
        <f>SUMIF(PCA!G:G,'Resumo por unidade'!B5,PCA!I:I)+SUMIF('Outras ações discricionárias'!G:G,'Resumo por unidade'!B5,'Outras ações discricionárias'!I:I)</f>
        <v>1634826</v>
      </c>
      <c r="D5" s="43">
        <f>1047000+587826</f>
        <v>1634826</v>
      </c>
      <c r="E5" s="44">
        <f>D5-C5</f>
        <v>0</v>
      </c>
      <c r="G5" s="49" t="s">
        <v>667</v>
      </c>
      <c r="H5" s="50">
        <f>+H6+H17</f>
        <v>144054989</v>
      </c>
    </row>
    <row r="6" spans="2:11" ht="31.5" x14ac:dyDescent="0.25">
      <c r="B6" s="33" t="s">
        <v>65</v>
      </c>
      <c r="C6" s="43">
        <f>SUMIF(PCA!G:G,'Resumo por unidade'!B6,PCA!I:I)+SUMIF('Outras ações discricionárias'!G:G,'Resumo por unidade'!B6,'Outras ações discricionárias'!I:I)</f>
        <v>62400403</v>
      </c>
      <c r="D6" s="45">
        <f>62400403</f>
        <v>62400403</v>
      </c>
      <c r="E6" s="46">
        <f t="shared" ref="E6:E13" si="0">D6-C6</f>
        <v>0</v>
      </c>
      <c r="G6" s="27" t="s">
        <v>571</v>
      </c>
      <c r="H6" s="30">
        <f>SUM(H7:H16)</f>
        <v>143467163</v>
      </c>
    </row>
    <row r="7" spans="2:11" ht="18.75" x14ac:dyDescent="0.25">
      <c r="B7" s="33" t="s">
        <v>146</v>
      </c>
      <c r="C7" s="43">
        <f>SUMIF(PCA!G:G,'Resumo por unidade'!B7,PCA!I:I)+SUMIF('Outras ações discricionárias'!G:G,'Resumo por unidade'!B7,'Outras ações discricionárias'!I:I)</f>
        <v>59758135.543293953</v>
      </c>
      <c r="D7" s="45">
        <v>59758136</v>
      </c>
      <c r="E7" s="46">
        <f t="shared" si="0"/>
        <v>0.45670604705810547</v>
      </c>
      <c r="G7" s="28" t="s">
        <v>572</v>
      </c>
      <c r="H7" s="31">
        <v>62400403</v>
      </c>
      <c r="J7" s="48"/>
      <c r="K7" s="47"/>
    </row>
    <row r="8" spans="2:11" ht="18.75" x14ac:dyDescent="0.25">
      <c r="B8" s="33" t="s">
        <v>23</v>
      </c>
      <c r="C8" s="43">
        <f>SUMIF(PCA!G:G,'Resumo por unidade'!B8,PCA!I:I)+SUMIF('Outras ações discricionárias'!G:G,'Resumo por unidade'!B8,'Outras ações discricionárias'!I:I)</f>
        <v>8420610</v>
      </c>
      <c r="D8" s="45">
        <v>8420610</v>
      </c>
      <c r="E8" s="46">
        <f t="shared" si="0"/>
        <v>0</v>
      </c>
      <c r="G8" s="28" t="s">
        <v>573</v>
      </c>
      <c r="H8" s="31">
        <v>4259200</v>
      </c>
    </row>
    <row r="9" spans="2:11" ht="31.5" x14ac:dyDescent="0.25">
      <c r="B9" s="33" t="s">
        <v>248</v>
      </c>
      <c r="C9" s="43">
        <f>SUMIF(PCA!G:G,'Resumo por unidade'!B9,PCA!I:I)+SUMIF('Outras ações discricionárias'!G:G,'Resumo por unidade'!B9,'Outras ações discricionárias'!I:I)</f>
        <v>5000000</v>
      </c>
      <c r="D9" s="45">
        <v>5000000</v>
      </c>
      <c r="E9" s="46">
        <f t="shared" si="0"/>
        <v>0</v>
      </c>
      <c r="G9" s="28" t="s">
        <v>574</v>
      </c>
      <c r="H9" s="31">
        <f>50664516+1199135</f>
        <v>51863651</v>
      </c>
    </row>
    <row r="10" spans="2:11" ht="31.5" x14ac:dyDescent="0.25">
      <c r="B10" s="33" t="s">
        <v>15</v>
      </c>
      <c r="C10" s="43">
        <f>SUMIF(PCA!G:G,'Resumo por unidade'!B10,PCA!I:I)+SUMIF('Outras ações discricionárias'!G:G,'Resumo por unidade'!B10,'Outras ações discricionárias'!I:I)</f>
        <v>4259200</v>
      </c>
      <c r="D10" s="45">
        <v>4259200</v>
      </c>
      <c r="E10" s="46">
        <f t="shared" si="0"/>
        <v>0</v>
      </c>
      <c r="G10" s="28" t="s">
        <v>575</v>
      </c>
      <c r="H10" s="31">
        <v>1613355</v>
      </c>
    </row>
    <row r="11" spans="2:11" ht="18.75" x14ac:dyDescent="0.25">
      <c r="B11" s="33" t="s">
        <v>204</v>
      </c>
      <c r="C11" s="43">
        <f>SUMIF(PCA!G:G,'Resumo por unidade'!B11,PCA!I:I)+SUMIF('Outras ações discricionárias'!G:G,'Resumo por unidade'!B11,'Outras ações discricionárias'!I:I)</f>
        <v>1715557</v>
      </c>
      <c r="D11" s="45">
        <v>1715557</v>
      </c>
      <c r="E11" s="46">
        <f t="shared" si="0"/>
        <v>0</v>
      </c>
      <c r="G11" s="28" t="s">
        <v>576</v>
      </c>
      <c r="H11" s="31">
        <v>6281130</v>
      </c>
    </row>
    <row r="12" spans="2:11" ht="18.75" x14ac:dyDescent="0.25">
      <c r="B12" s="33" t="s">
        <v>255</v>
      </c>
      <c r="C12" s="43">
        <f>SUMIF(PCA!G:G,'Resumo por unidade'!B12,PCA!I:I)+SUMIF('Outras ações discricionárias'!G:G,'Resumo por unidade'!B12,'Outras ações discricionárias'!I:I)</f>
        <v>866257</v>
      </c>
      <c r="D12" s="45">
        <v>866257</v>
      </c>
      <c r="E12" s="46">
        <f t="shared" si="0"/>
        <v>0</v>
      </c>
      <c r="G12" s="28" t="s">
        <v>577</v>
      </c>
      <c r="H12" s="31">
        <v>1715557</v>
      </c>
    </row>
    <row r="13" spans="2:11" ht="19.5" thickBot="1" x14ac:dyDescent="0.3">
      <c r="B13" s="40" t="s">
        <v>263</v>
      </c>
      <c r="C13" s="41">
        <f>SUM(C5:C12)</f>
        <v>144054988.54329395</v>
      </c>
      <c r="D13" s="41">
        <f>SUM(D5:D12)</f>
        <v>144054989</v>
      </c>
      <c r="E13" s="42">
        <f t="shared" si="0"/>
        <v>0.45670604705810547</v>
      </c>
      <c r="G13" s="28" t="s">
        <v>578</v>
      </c>
      <c r="H13" s="31">
        <v>1047000</v>
      </c>
    </row>
    <row r="14" spans="2:11" ht="31.5" x14ac:dyDescent="0.25">
      <c r="G14" s="28" t="s">
        <v>579</v>
      </c>
      <c r="H14" s="31">
        <v>866257</v>
      </c>
    </row>
    <row r="15" spans="2:11" ht="18.75" x14ac:dyDescent="0.25">
      <c r="G15" s="28" t="s">
        <v>580</v>
      </c>
      <c r="H15" s="31">
        <v>5000000</v>
      </c>
    </row>
    <row r="16" spans="2:11" ht="18.75" x14ac:dyDescent="0.25">
      <c r="G16" s="28" t="s">
        <v>581</v>
      </c>
      <c r="H16" s="31">
        <v>8420610</v>
      </c>
    </row>
    <row r="17" spans="7:8" ht="18.75" x14ac:dyDescent="0.25">
      <c r="G17" s="27" t="s">
        <v>668</v>
      </c>
      <c r="H17" s="51">
        <v>587826</v>
      </c>
    </row>
    <row r="18" spans="7:8" ht="18.75" x14ac:dyDescent="0.25">
      <c r="G18" s="28" t="s">
        <v>669</v>
      </c>
      <c r="H18" s="31">
        <v>199625</v>
      </c>
    </row>
    <row r="19" spans="7:8" ht="19.5" thickBot="1" x14ac:dyDescent="0.3">
      <c r="G19" s="52" t="s">
        <v>670</v>
      </c>
      <c r="H19" s="32">
        <v>388201</v>
      </c>
    </row>
  </sheetData>
  <sheetProtection algorithmName="SHA-512" hashValue="QlVDO+nkvniOOPhcbMhNTuhZtHHKicUAA6xBRt4v7zG66tG8/aYR9oEnGhYPPuUFo5dpaOCRXPLO22sYRZJ2/g==" saltValue="GLH8jGlvkHqBU1cH9T2NJ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Administração</dc:creator>
  <cp:lastModifiedBy>Administrador</cp:lastModifiedBy>
  <dcterms:created xsi:type="dcterms:W3CDTF">2022-06-21T18:57:23Z</dcterms:created>
  <dcterms:modified xsi:type="dcterms:W3CDTF">2023-08-16T18:35:14Z</dcterms:modified>
</cp:coreProperties>
</file>