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10" windowHeight="9615" tabRatio="748" activeTab="1"/>
  </bookViews>
  <sheets>
    <sheet name="Contratações Diretas" sheetId="1" r:id="rId1"/>
    <sheet name="Licitações" sheetId="2" r:id="rId2"/>
    <sheet name="Prorrogações" sheetId="3" r:id="rId3"/>
    <sheet name="Resumo" sheetId="4" r:id="rId4"/>
    <sheet name="Itens excluídos" sheetId="5" r:id="rId5"/>
  </sheets>
  <definedNames>
    <definedName name="_xlnm._FilterDatabase" localSheetId="0" hidden="1">'Contratações Diretas'!$A$8:$AA$47</definedName>
    <definedName name="_xlnm._FilterDatabase" localSheetId="1" hidden="1">'Licitações'!$E$9:$AD$106</definedName>
    <definedName name="_xlnm.Print_Area" localSheetId="0">'Contratações Diretas'!$C$2:$Y$47</definedName>
    <definedName name="_xlnm.Print_Area" localSheetId="1">'Licitações'!$C$1:$AE$99</definedName>
    <definedName name="_xlnm.Print_Area" localSheetId="2">'Prorrogações'!$A$3:$E$9</definedName>
    <definedName name="Concluída">'Licitações'!$L$109:$L$117</definedName>
    <definedName name="Iniciada">'Licitações'!$J$109:$J$115</definedName>
    <definedName name="Previsão">'Licitações'!$H$109:$H$112</definedName>
    <definedName name="Z_0915B6A9_D921_45AB_812A_012972FB0274_.wvu.FilterData" localSheetId="1" hidden="1">'Licitações'!$C$9:$AD$9</definedName>
    <definedName name="Z_0EEF5D5B_5ED2_433E_837B_B6DD756B3E39_.wvu.FilterData" localSheetId="1" hidden="1">'Licitações'!$C$9:$AD$9</definedName>
    <definedName name="Z_11C0B702_29F5_40E1_BA93_85F95E866CA0_.wvu.FilterData" localSheetId="0" hidden="1">'Contratações Diretas'!$C$8:$AA$8</definedName>
    <definedName name="Z_11C0B702_29F5_40E1_BA93_85F95E866CA0_.wvu.FilterData" localSheetId="1" hidden="1">'Licitações'!$C$9:$AD$9</definedName>
    <definedName name="Z_2075E051_E19B_4E37_8C42_1D34C41392B4_.wvu.FilterData" localSheetId="1" hidden="1">'Licitações'!$C$9:$AD$9</definedName>
    <definedName name="Z_208244C4_CBBC_4779_8283_B7B363477361_.wvu.FilterData" localSheetId="0" hidden="1">'Contratações Diretas'!$C$8:$AA$11</definedName>
    <definedName name="Z_208244C4_CBBC_4779_8283_B7B363477361_.wvu.FilterData" localSheetId="1" hidden="1">'Licitações'!$C$9:$AD$9</definedName>
    <definedName name="Z_208244C4_CBBC_4779_8283_B7B363477361_.wvu.FilterData" localSheetId="2" hidden="1">'Prorrogações'!$A$9:$E$9</definedName>
    <definedName name="Z_208244C4_CBBC_4779_8283_B7B363477361_.wvu.PrintArea" localSheetId="0" hidden="1">'Contratações Diretas'!$C$2:$Y$92</definedName>
    <definedName name="Z_208244C4_CBBC_4779_8283_B7B363477361_.wvu.PrintArea" localSheetId="1" hidden="1">'Licitações'!$C$1:$AE$64</definedName>
    <definedName name="Z_208244C4_CBBC_4779_8283_B7B363477361_.wvu.PrintArea" localSheetId="2" hidden="1">'Prorrogações'!$A$3:$E$9</definedName>
    <definedName name="Z_208244C4_CBBC_4779_8283_B7B363477361_.wvu.Rows" localSheetId="0" hidden="1">'Contratações Diretas'!$1:$1</definedName>
    <definedName name="Z_208244C4_CBBC_4779_8283_B7B363477361_.wvu.Rows" localSheetId="1" hidden="1">'Licitações'!$1:$1</definedName>
    <definedName name="Z_208244C4_CBBC_4779_8283_B7B363477361_.wvu.Rows" localSheetId="2" hidden="1">'Prorrogações'!$1:$1,'Prorrogações'!#REF!</definedName>
    <definedName name="Z_4144A96A_9943_42FB_BA60_0928877B0F63_.wvu.FilterData" localSheetId="2" hidden="1">'Prorrogações'!$A$9:$E$9</definedName>
    <definedName name="Z_48054830_46C0_4F40_90CD_921591101C58_.wvu.FilterData" localSheetId="2" hidden="1">'Prorrogações'!$A$9:$E$9</definedName>
    <definedName name="Z_57562431_BC90_4D63_AF28_194E66FF0B9D_.wvu.FilterData" localSheetId="1" hidden="1">'Licitações'!$C$9:$AD$9</definedName>
    <definedName name="Z_701C8A94_DD9F_4E44_9161_795B0C52B425_.wvu.FilterData" localSheetId="0" hidden="1">'Contratações Diretas'!$C$8:$AA$8</definedName>
    <definedName name="Z_701C8A94_DD9F_4E44_9161_795B0C52B425_.wvu.FilterData" localSheetId="1" hidden="1">'Licitações'!$C$9:$AD$9</definedName>
    <definedName name="Z_701C8A94_DD9F_4E44_9161_795B0C52B425_.wvu.FilterData" localSheetId="2" hidden="1">'Prorrogações'!$A$9:$E$9</definedName>
    <definedName name="Z_701C8A94_DD9F_4E44_9161_795B0C52B425_.wvu.PrintArea" localSheetId="0" hidden="1">'Contratações Diretas'!$C$2:$Y$92</definedName>
    <definedName name="Z_701C8A94_DD9F_4E44_9161_795B0C52B425_.wvu.PrintArea" localSheetId="2" hidden="1">'Prorrogações'!$A$3:$E$9</definedName>
    <definedName name="Z_701C8A94_DD9F_4E44_9161_795B0C52B425_.wvu.Rows" localSheetId="0" hidden="1">'Contratações Diretas'!$1:$1,'Contratações Diretas'!#REF!</definedName>
    <definedName name="Z_701C8A94_DD9F_4E44_9161_795B0C52B425_.wvu.Rows" localSheetId="1" hidden="1">'Licitações'!$1:$1,'Licitações'!#REF!</definedName>
    <definedName name="Z_701C8A94_DD9F_4E44_9161_795B0C52B425_.wvu.Rows" localSheetId="2" hidden="1">'Prorrogações'!$1:$1,'Prorrogações'!#REF!</definedName>
    <definedName name="Z_84225A81_32BB_4A00_8D11_BEDF242D6EDA_.wvu.FilterData" localSheetId="2" hidden="1">'Prorrogações'!$A$9:$E$9</definedName>
    <definedName name="Z_97C7CA76_E608_4922_BD88_6E251A4AA251_.wvu.FilterData" localSheetId="0" hidden="1">'Contratações Diretas'!$C$8:$AA$8</definedName>
    <definedName name="Z_9C7379C0_11E4_4745_B980_46544F744200_.wvu.FilterData" localSheetId="0" hidden="1">'Contratações Diretas'!$C$8:$AA$8</definedName>
    <definedName name="Z_9C7379C0_11E4_4745_B980_46544F744200_.wvu.FilterData" localSheetId="2" hidden="1">'Prorrogações'!$A$9:$E$9</definedName>
    <definedName name="Z_9C7379C0_11E4_4745_B980_46544F744200_.wvu.PrintArea" localSheetId="0" hidden="1">'Contratações Diretas'!$C$2:$Y$92</definedName>
    <definedName name="Z_9C7379C0_11E4_4745_B980_46544F744200_.wvu.PrintArea" localSheetId="2" hidden="1">'Prorrogações'!$A$3:$E$9</definedName>
    <definedName name="Z_9C7379C0_11E4_4745_B980_46544F744200_.wvu.Rows" localSheetId="0" hidden="1">'Contratações Diretas'!$1:$1,'Contratações Diretas'!#REF!</definedName>
    <definedName name="Z_9C7379C0_11E4_4745_B980_46544F744200_.wvu.Rows" localSheetId="2" hidden="1">'Prorrogações'!$1:$1,'Prorrogações'!#REF!</definedName>
    <definedName name="Z_A9E4DA35_8FC3_44FB_807E_7A5F7FD05332_.wvu.FilterData" localSheetId="2" hidden="1">'Prorrogações'!$A$9:$E$9</definedName>
    <definedName name="Z_BD827959_EF0E_4600_A403_860482781F8F_.wvu.FilterData" localSheetId="2" hidden="1">'Prorrogações'!$A$9:$E$9</definedName>
    <definedName name="Z_D0142FA4_321D_4618_95DE_969791A0D4D0_.wvu.FilterData" localSheetId="0" hidden="1">'Contratações Diretas'!$C$8:$AA$11</definedName>
    <definedName name="Z_D0142FA4_321D_4618_95DE_969791A0D4D0_.wvu.FilterData" localSheetId="1" hidden="1">'Licitações'!$C$9:$AD$9</definedName>
    <definedName name="Z_D0142FA4_321D_4618_95DE_969791A0D4D0_.wvu.FilterData" localSheetId="2" hidden="1">'Prorrogações'!$A$9:$E$9</definedName>
    <definedName name="Z_D0142FA4_321D_4618_95DE_969791A0D4D0_.wvu.PrintArea" localSheetId="1" hidden="1">'Licitações'!$C$1:$AE$64</definedName>
    <definedName name="Z_D0142FA4_321D_4618_95DE_969791A0D4D0_.wvu.PrintArea" localSheetId="2" hidden="1">'Prorrogações'!$A$3:$E$9</definedName>
    <definedName name="Z_D0142FA4_321D_4618_95DE_969791A0D4D0_.wvu.Rows" localSheetId="1" hidden="1">'Licitações'!$1:$1</definedName>
    <definedName name="Z_D0142FA4_321D_4618_95DE_969791A0D4D0_.wvu.Rows" localSheetId="2" hidden="1">'Prorrogações'!$1:$1,'Prorrogações'!#REF!</definedName>
    <definedName name="Z_E1DFF3EA_D1FC_4DF8_9458_F15B327E190B_.wvu.FilterData" localSheetId="1" hidden="1">'Licitações'!$C$9:$AD$9</definedName>
  </definedNames>
  <calcPr fullCalcOnLoad="1"/>
</workbook>
</file>

<file path=xl/comments3.xml><?xml version="1.0" encoding="utf-8"?>
<comments xmlns="http://schemas.openxmlformats.org/spreadsheetml/2006/main">
  <authors>
    <author>Eduardo Pacheco Cruz Silva</author>
  </authors>
  <commentList>
    <comment ref="H67" authorId="0">
      <text>
        <r>
          <rPr>
            <b/>
            <sz val="9"/>
            <rFont val="Segoe UI"/>
            <family val="2"/>
          </rPr>
          <t>Eduardo Pacheco Cruz Silva:</t>
        </r>
        <r>
          <rPr>
            <sz val="9"/>
            <rFont val="Segoe UI"/>
            <family val="2"/>
          </rPr>
          <t xml:space="preserve">
Rodrigo Bonna Nogueira não é da SEEMP, e sim da Seção de Arquitetura</t>
        </r>
      </text>
    </comment>
    <comment ref="H80" authorId="0">
      <text>
        <r>
          <rPr>
            <b/>
            <sz val="9"/>
            <rFont val="Segoe UI"/>
            <family val="2"/>
          </rPr>
          <t>Eduardo Pacheco Cruz Silva:</t>
        </r>
        <r>
          <rPr>
            <sz val="9"/>
            <rFont val="Segoe UI"/>
            <family val="2"/>
          </rPr>
          <t xml:space="preserve">
Rodrigo Bonna Nogueira não é da SEEMP, e sim da Seção de Arquitetura</t>
        </r>
      </text>
    </comment>
    <comment ref="H41" authorId="0">
      <text>
        <r>
          <rPr>
            <b/>
            <sz val="9"/>
            <rFont val="Segoe UI"/>
            <family val="2"/>
          </rPr>
          <t>Eduardo Pacheco Cruz Silva:</t>
        </r>
        <r>
          <rPr>
            <sz val="9"/>
            <rFont val="Segoe UI"/>
            <family val="2"/>
          </rPr>
          <t xml:space="preserve">
Rodrigo Bonna Nogueira não é da SEEMP, e sim da Seção de Arquitetura</t>
        </r>
      </text>
    </comment>
  </commentList>
</comments>
</file>

<file path=xl/sharedStrings.xml><?xml version="1.0" encoding="utf-8"?>
<sst xmlns="http://schemas.openxmlformats.org/spreadsheetml/2006/main" count="918" uniqueCount="320">
  <si>
    <t>Unidade Demandante</t>
  </si>
  <si>
    <t>SAD</t>
  </si>
  <si>
    <t>SEEDI</t>
  </si>
  <si>
    <t>DG</t>
  </si>
  <si>
    <t>SECOM</t>
  </si>
  <si>
    <t>AJU</t>
  </si>
  <si>
    <t>SEGEC</t>
  </si>
  <si>
    <t>Item</t>
  </si>
  <si>
    <t>Unidade Responsável</t>
  </si>
  <si>
    <t>Análise e emissão de parecer</t>
  </si>
  <si>
    <t>Publicação do ato</t>
  </si>
  <si>
    <t>Emissão da Nota de Empenho</t>
  </si>
  <si>
    <t>Elaboração da minuta de contrato</t>
  </si>
  <si>
    <t>Chancela do contrato</t>
  </si>
  <si>
    <t>Assinatura do contrato</t>
  </si>
  <si>
    <t>Publicação do contrato</t>
  </si>
  <si>
    <t xml:space="preserve">Entrega do contrato ao gestor </t>
  </si>
  <si>
    <t>SEEMP</t>
  </si>
  <si>
    <t>SCE</t>
  </si>
  <si>
    <t>SCS</t>
  </si>
  <si>
    <t>Tramitação Normal</t>
  </si>
  <si>
    <t>135 dias</t>
  </si>
  <si>
    <t>Prazo a Vencer</t>
  </si>
  <si>
    <t>Prazo Vencido</t>
  </si>
  <si>
    <t xml:space="preserve">Etapas concluídas </t>
  </si>
  <si>
    <t>Realizado</t>
  </si>
  <si>
    <t>Previsto</t>
  </si>
  <si>
    <t>Declaração da Dispensa/ Inexigibilidade</t>
  </si>
  <si>
    <t>Objeto</t>
  </si>
  <si>
    <t>SEEDI / SEGEC</t>
  </si>
  <si>
    <t>Avaliação do TR/PB</t>
  </si>
  <si>
    <t xml:space="preserve">Elaboração do edital e da minuta de contrato </t>
  </si>
  <si>
    <t>Análise e chancela do edital</t>
  </si>
  <si>
    <t>Autorização da abertura da licitação</t>
  </si>
  <si>
    <t>Publicação da Intenção de Registro de Preços - IRP</t>
  </si>
  <si>
    <t>Resposta da IRP</t>
  </si>
  <si>
    <t>Análise e remessa à DG</t>
  </si>
  <si>
    <t>Homologação do certame</t>
  </si>
  <si>
    <t>SEALM</t>
  </si>
  <si>
    <t>Observações/ Justificativa</t>
  </si>
  <si>
    <t>Data limite para início dos serviços</t>
  </si>
  <si>
    <t xml:space="preserve">DATA LIMITE P/ INÍCIO </t>
  </si>
  <si>
    <r>
      <rPr>
        <b/>
        <sz val="25"/>
        <rFont val="Arial"/>
        <family val="2"/>
      </rPr>
      <t>Contratações Diretas</t>
    </r>
    <r>
      <rPr>
        <b/>
        <sz val="20"/>
        <rFont val="Arial"/>
        <family val="2"/>
      </rPr>
      <t xml:space="preserve">
</t>
    </r>
    <r>
      <rPr>
        <b/>
        <sz val="8"/>
        <rFont val="Arial"/>
        <family val="2"/>
      </rPr>
      <t>Anexo II - Acompanhamento de tramitação de processos relativos a novas contratações, mediante dispensa ou inexigibilidade de licitação, incluindo a renovação de objetos contratados cujos contratos não poderão ser renovados.</t>
    </r>
  </si>
  <si>
    <r>
      <rPr>
        <b/>
        <sz val="25"/>
        <rFont val="Arial"/>
        <family val="2"/>
      </rPr>
      <t>Prorrogações</t>
    </r>
    <r>
      <rPr>
        <b/>
        <sz val="20"/>
        <rFont val="Arial"/>
        <family val="2"/>
      </rPr>
      <t xml:space="preserve">
</t>
    </r>
    <r>
      <rPr>
        <b/>
        <sz val="8"/>
        <rFont val="Arial"/>
        <family val="2"/>
      </rPr>
      <t xml:space="preserve">Anexo III - Acompanhamento de tramitação de processos relativos aos contratos vigentes que poderão ser prorrogados. </t>
    </r>
  </si>
  <si>
    <t>Unidade</t>
  </si>
  <si>
    <t>Estimativa da despesa</t>
  </si>
  <si>
    <t>SEORF (SOF)</t>
  </si>
  <si>
    <t>OBSERVAÇÕES</t>
  </si>
  <si>
    <t>Elaboração dos Estudos Preliminares</t>
  </si>
  <si>
    <t>Avaliação dos Estudos Preliminares</t>
  </si>
  <si>
    <t>Aprovação dos Estudos Preliminares</t>
  </si>
  <si>
    <t>Pesquisa de Preços</t>
  </si>
  <si>
    <t>Emissão da nota de empenho</t>
  </si>
  <si>
    <t>Ratificação do ato</t>
  </si>
  <si>
    <t>Aprovação do TR/PB</t>
  </si>
  <si>
    <t>Deliberação do mapa e IRP</t>
  </si>
  <si>
    <t xml:space="preserve">Unidade Demandante </t>
  </si>
  <si>
    <r>
      <t xml:space="preserve">SECOM
</t>
    </r>
    <r>
      <rPr>
        <sz val="8"/>
        <rFont val="Arial"/>
        <family val="2"/>
      </rPr>
      <t>*Esta fase contempla a classificação contábil e a disponibilidade orçamentária</t>
    </r>
  </si>
  <si>
    <t>Licitação</t>
  </si>
  <si>
    <r>
      <t xml:space="preserve">CPL
</t>
    </r>
    <r>
      <rPr>
        <sz val="8"/>
        <rFont val="Arial"/>
        <family val="2"/>
      </rPr>
      <t>*Esta fase contempla a publicação do extrato do edital no DOU (2 dias)</t>
    </r>
  </si>
  <si>
    <t>Correções e ajustes</t>
  </si>
  <si>
    <t>AJU
*Fase aplicável apenas em caso de inexigibilidade</t>
  </si>
  <si>
    <t>SESER</t>
  </si>
  <si>
    <t>SETRA</t>
  </si>
  <si>
    <t>Envio do DOD</t>
  </si>
  <si>
    <t>Conforme demanda</t>
  </si>
  <si>
    <t>250 dias após a contratação do projeto executivo (SEI 01882/2017)</t>
  </si>
  <si>
    <t>Processos concluídos</t>
  </si>
  <si>
    <t>Processos alterados</t>
  </si>
  <si>
    <t>Objetos Prioritários</t>
  </si>
  <si>
    <t>Prevista</t>
  </si>
  <si>
    <t>Incluída</t>
  </si>
  <si>
    <t>Demanda Prevista?</t>
  </si>
  <si>
    <t>Iniciada no prazo?</t>
  </si>
  <si>
    <t>Demanda prevista?</t>
  </si>
  <si>
    <t>Sim</t>
  </si>
  <si>
    <t xml:space="preserve">Não </t>
  </si>
  <si>
    <t>Concluída no prazo?</t>
  </si>
  <si>
    <t>Não</t>
  </si>
  <si>
    <t>Fracassada</t>
  </si>
  <si>
    <t>Sim1</t>
  </si>
  <si>
    <t>Não1</t>
  </si>
  <si>
    <t>Total</t>
  </si>
  <si>
    <t>Em andamento</t>
  </si>
  <si>
    <t>Contratações Diretas</t>
  </si>
  <si>
    <t>Não iniciado</t>
  </si>
  <si>
    <t>Objeto cancelado</t>
  </si>
  <si>
    <t>Prevista/migrada</t>
  </si>
  <si>
    <t>Incluída/migrada</t>
  </si>
  <si>
    <t>Objeto agrupado</t>
  </si>
  <si>
    <t>Objeto sobrestado</t>
  </si>
  <si>
    <t>Objeto migrado</t>
  </si>
  <si>
    <t>Não iniciado1</t>
  </si>
  <si>
    <t>Objeto agrupado1</t>
  </si>
  <si>
    <t>Objeto cancelado1</t>
  </si>
  <si>
    <t>Objeto migrado1</t>
  </si>
  <si>
    <t>Objeto sobrestado1</t>
  </si>
  <si>
    <t>Total de objetos em andamento</t>
  </si>
  <si>
    <t>Efetivamente contratadas</t>
  </si>
  <si>
    <t>Previstas + incluídas</t>
  </si>
  <si>
    <t xml:space="preserve">Elabora o PAM </t>
  </si>
  <si>
    <t xml:space="preserve">Aprova o PAM </t>
  </si>
  <si>
    <t xml:space="preserve">SAD </t>
  </si>
  <si>
    <t xml:space="preserve">Análise do PAM </t>
  </si>
  <si>
    <t>CONTRATO</t>
  </si>
  <si>
    <t>PROCESSO</t>
  </si>
  <si>
    <t>EMPRESA</t>
  </si>
  <si>
    <t>OBJETO</t>
  </si>
  <si>
    <t>VENCIMENTO</t>
  </si>
  <si>
    <t>GESTORES</t>
  </si>
  <si>
    <t>Área Responsável</t>
  </si>
  <si>
    <t>SEPAD</t>
  </si>
  <si>
    <t>-</t>
  </si>
  <si>
    <t>VALOR ATUAL DO CONTRATO (R$)</t>
  </si>
  <si>
    <t>SAD/DG</t>
  </si>
  <si>
    <t>Aprovação do DOD</t>
  </si>
  <si>
    <t xml:space="preserve">Não se aplica </t>
  </si>
  <si>
    <t>Valor da contratação</t>
  </si>
  <si>
    <t xml:space="preserve">OBJETO </t>
  </si>
  <si>
    <t xml:space="preserve">DATA DA EXCLUSÃO </t>
  </si>
  <si>
    <t xml:space="preserve">AUTORIZAÇÃO DG </t>
  </si>
  <si>
    <t xml:space="preserve">TIPO DE CONTRATAÇÃO </t>
  </si>
  <si>
    <t xml:space="preserve">Elabora os Estudos Preliminares </t>
  </si>
  <si>
    <t>Nº DO PROCESSO</t>
  </si>
  <si>
    <t>Análise dos Estudos Preliminares</t>
  </si>
  <si>
    <t>Elaboração do TR</t>
  </si>
  <si>
    <t>Item 1 do PLOA/SAD</t>
  </si>
  <si>
    <t>Carimbo</t>
  </si>
  <si>
    <t>Extintores e  Mangueiras</t>
  </si>
  <si>
    <t>Chaveiro</t>
  </si>
  <si>
    <t>Dedetização</t>
  </si>
  <si>
    <t>Jardinagem</t>
  </si>
  <si>
    <t>Lavandeira</t>
  </si>
  <si>
    <t>Banco de Preços</t>
  </si>
  <si>
    <t>Tv por Assinatura</t>
  </si>
  <si>
    <t>Controle de Acesso</t>
  </si>
  <si>
    <t>SEART</t>
  </si>
  <si>
    <t>SGP</t>
  </si>
  <si>
    <t>Item 3 do PLOA/SAD</t>
  </si>
  <si>
    <t>Item 4 do PLOA/SAD</t>
  </si>
  <si>
    <t>Item 5 do PLOA/SAD</t>
  </si>
  <si>
    <t>Item 6 do PLOA/SAD</t>
  </si>
  <si>
    <t>Item 7 do PLOA/SAD</t>
  </si>
  <si>
    <t>Item 8 do PLOA/SAD</t>
  </si>
  <si>
    <t>Item 13 do PLOA/SAD</t>
  </si>
  <si>
    <t>Alimentos e Frutas</t>
  </si>
  <si>
    <t>Água mineral</t>
  </si>
  <si>
    <t xml:space="preserve"> Material de Expediente</t>
  </si>
  <si>
    <t xml:space="preserve"> Cartuchos de Toner e Suprimentos</t>
  </si>
  <si>
    <t>Estágio Supervisionado</t>
  </si>
  <si>
    <t xml:space="preserve"> Contratação de serviço de Taxi </t>
  </si>
  <si>
    <t>Sistema de CFTV</t>
  </si>
  <si>
    <t xml:space="preserve">Item 2 do PLOA/SAD
</t>
  </si>
  <si>
    <t xml:space="preserve">Item 3 do PLOA/SAD
</t>
  </si>
  <si>
    <t xml:space="preserve">Item 4 do PLOA/SAD
</t>
  </si>
  <si>
    <t xml:space="preserve">Item 5 do PLOA/SAD
</t>
  </si>
  <si>
    <t xml:space="preserve">Item 6 do PLOA/SAD
</t>
  </si>
  <si>
    <t xml:space="preserve">Item 13 do PLOA/SAD
</t>
  </si>
  <si>
    <t xml:space="preserve">Item 15 do PLOA/SAD
</t>
  </si>
  <si>
    <t xml:space="preserve">Item 18 do PLOA/SAD
</t>
  </si>
  <si>
    <t xml:space="preserve">Item 19 do PLOA/SAD
</t>
  </si>
  <si>
    <t xml:space="preserve">Item 25 do PLOA/SAD
</t>
  </si>
  <si>
    <t xml:space="preserve">Item 27 do PLOA/SAD
</t>
  </si>
  <si>
    <t xml:space="preserve">Item 28 do PLOA/SAD
</t>
  </si>
  <si>
    <t xml:space="preserve">Item 33 do PLOA/SAD
</t>
  </si>
  <si>
    <t xml:space="preserve">Item 37 do PLOA/SAD
</t>
  </si>
  <si>
    <t xml:space="preserve">Item 38 do PLOA/SAD
</t>
  </si>
  <si>
    <t xml:space="preserve">Item 39 do PLOA/SAD
</t>
  </si>
  <si>
    <t xml:space="preserve">Item 43 do PLOA/SAD
</t>
  </si>
  <si>
    <t xml:space="preserve">Item 44 do PLOA/SAD
</t>
  </si>
  <si>
    <t xml:space="preserve">Item 48 do PLOA/SAD
</t>
  </si>
  <si>
    <t xml:space="preserve">Item 49 do PLOA/SAD
</t>
  </si>
  <si>
    <t xml:space="preserve">Item 51 do PLOA/SAD
</t>
  </si>
  <si>
    <t>Item 52 do PLOA/SAD</t>
  </si>
  <si>
    <t>Libras</t>
  </si>
  <si>
    <t>Novo Portal</t>
  </si>
  <si>
    <t>Item 57 do PLOA/SCS</t>
  </si>
  <si>
    <t>Item 58 do PLOA/SCS</t>
  </si>
  <si>
    <t>Item 59 do PLOA/SCS</t>
  </si>
  <si>
    <t>Item 60 do PLOA/SCS</t>
  </si>
  <si>
    <t>Item  62 do PLOA/SCS</t>
  </si>
  <si>
    <t>Item  do 65 PLOA/SCS</t>
  </si>
  <si>
    <t>Item  do 68 PLOA/SCS</t>
  </si>
  <si>
    <t xml:space="preserve">Mailing </t>
  </si>
  <si>
    <t>Item 18 do PLOA/SCS</t>
  </si>
  <si>
    <t>Item 19 do PLOA/SCS</t>
  </si>
  <si>
    <t>Item 20 do PLOA/SCS</t>
  </si>
  <si>
    <t>Item 23 do PLOA/SCS</t>
  </si>
  <si>
    <t>TERMO DE COMPROMISSO 0387099</t>
  </si>
  <si>
    <t>10182/2017</t>
  </si>
  <si>
    <t>IMPRENSA NACIONAL</t>
  </si>
  <si>
    <t>Publicação de matérias de caráter oficial</t>
  </si>
  <si>
    <t>Prazo indeterminado</t>
  </si>
  <si>
    <t>Denival Durães Ferreira, Bruno Cesar de Oliveira Lopes e Silvia Maria Guapindaia Peixoto</t>
  </si>
  <si>
    <t xml:space="preserve">CPL, SEGEC e SECOM </t>
  </si>
  <si>
    <t>Café e açúcar</t>
  </si>
  <si>
    <t>ARP's 23, 24 e 25 irão vencer em 04/07/2019</t>
  </si>
  <si>
    <t>ARP's 8 e 9 de 2019 irão vencer em 28/02/2019</t>
  </si>
  <si>
    <r>
      <rPr>
        <b/>
        <sz val="9"/>
        <color indexed="8"/>
        <rFont val="Arial"/>
        <family val="2"/>
      </rPr>
      <t>Alimentos e Frutas</t>
    </r>
    <r>
      <rPr>
        <sz val="9"/>
        <color indexed="8"/>
        <rFont val="Arial"/>
        <family val="2"/>
      </rPr>
      <t xml:space="preserve">
</t>
    </r>
    <r>
      <rPr>
        <b/>
        <sz val="9"/>
        <color indexed="10"/>
        <rFont val="Arial"/>
        <family val="2"/>
      </rPr>
      <t>11494/2019</t>
    </r>
  </si>
  <si>
    <t>Está sendo providenciada a assinatura do contrato no processo 05391/2019</t>
  </si>
  <si>
    <r>
      <rPr>
        <b/>
        <sz val="9"/>
        <color indexed="8"/>
        <rFont val="Arial"/>
        <family val="2"/>
      </rPr>
      <t xml:space="preserve">Serviços de  Telefonistas
</t>
    </r>
    <r>
      <rPr>
        <b/>
        <sz val="9"/>
        <color indexed="10"/>
        <rFont val="Arial"/>
        <family val="2"/>
      </rPr>
      <t>11489/2019</t>
    </r>
  </si>
  <si>
    <t>Contrato n. 07/2015 vence em 13/04/2020</t>
  </si>
  <si>
    <t>Contrato n. 09/2015 vence em 31/05/2020</t>
  </si>
  <si>
    <t>23/2017</t>
  </si>
  <si>
    <t>10094/2017</t>
  </si>
  <si>
    <t>CONTROLES CONTÁBEIS SERVIÇOS LTDA-ME</t>
  </si>
  <si>
    <t>Apoio administrativo na área de copeiragem</t>
  </si>
  <si>
    <t>Karlla Silene Lima da Cunha e Paulo Cesar de Souza Lacerda</t>
  </si>
  <si>
    <t>05/2017</t>
  </si>
  <si>
    <t>21/2017</t>
  </si>
  <si>
    <t>11/2018</t>
  </si>
  <si>
    <t>02297/2015</t>
  </si>
  <si>
    <t>CLARO S/A</t>
  </si>
  <si>
    <t>Serviço Móvel Pessoal, pós-pago, e serviço de pacote de dados, com o fornecimento de aparelhos de telefonia móvel em regime de comodato</t>
  </si>
  <si>
    <t>Karlla Silene Lima da Cunha e José dos Santos Pugas</t>
  </si>
  <si>
    <t>OI S.A.</t>
  </si>
  <si>
    <t>Prestação de serviço telefônico fixo comutado (STFC) nas modalidades local, longa distância nacional (LDN)</t>
  </si>
  <si>
    <t>04910/2016</t>
  </si>
  <si>
    <t>HPEX APOIO ADMINISTRATIVO EIRELI - ME</t>
  </si>
  <si>
    <t>Apoio administrativo na área de secretariado</t>
  </si>
  <si>
    <t>00513/2017</t>
  </si>
  <si>
    <t>SESIN</t>
  </si>
  <si>
    <t>22/2019</t>
  </si>
  <si>
    <t>00703/2019</t>
  </si>
  <si>
    <t>CAPITAL SERVICE SERVIÇOS PROFISSIONAIS EIRELI</t>
  </si>
  <si>
    <t>Apoio administrativo na área de segurança contra incêndio, pânico, abandono da edificação, atendimento a primeiros socorros</t>
  </si>
  <si>
    <t>Jefferson Bezerra Carneiro e David Costa Fernandes</t>
  </si>
  <si>
    <t>06/2019</t>
  </si>
  <si>
    <t>04490/2018</t>
  </si>
  <si>
    <t>BRASFORT EMPRESA DE SEGURANÇA LTDA</t>
  </si>
  <si>
    <t>Apoio administrativo na área de vigilância armada e desarmada</t>
  </si>
  <si>
    <t>VISAN SERVIÇOS TÉCNICOS EIRELI</t>
  </si>
  <si>
    <t>10093/2017</t>
  </si>
  <si>
    <t>Apoio administrativo na área de recepção</t>
  </si>
  <si>
    <t>Manutenção do sistema de combate a incêndio - Nova sede</t>
  </si>
  <si>
    <t>08787/2018</t>
  </si>
  <si>
    <t>24/2019</t>
  </si>
  <si>
    <t>HPEX APOIO
ADMINISTRATIVO EIRELI</t>
  </si>
  <si>
    <t>Prestação de serviços de apoio administrativo na área de assessoria de comunicação social</t>
  </si>
  <si>
    <t>Rodrigo Farhat Camargo, Rejane Maria Rodrigues Neves e Isaías Monteiro dos Santos</t>
  </si>
  <si>
    <r>
      <t xml:space="preserve">Apoio áudio e vídeo
</t>
    </r>
    <r>
      <rPr>
        <b/>
        <sz val="9"/>
        <color indexed="10"/>
        <rFont val="Arial"/>
        <family val="2"/>
      </rPr>
      <t>13197/2018</t>
    </r>
  </si>
  <si>
    <t xml:space="preserve">SCS </t>
  </si>
  <si>
    <t xml:space="preserve">Consultoria de áudio e vídeo </t>
  </si>
  <si>
    <t>Decorrente do processo n. 00697/2018</t>
  </si>
  <si>
    <r>
      <rPr>
        <b/>
        <sz val="10"/>
        <rFont val="Arial"/>
        <family val="2"/>
      </rPr>
      <t xml:space="preserve">CLIPPING jornalístico on-line, com monitoramento de mídia, gestão da informação e análise de conteúdo
</t>
    </r>
    <r>
      <rPr>
        <b/>
        <sz val="10"/>
        <color indexed="10"/>
        <rFont val="Arial"/>
        <family val="2"/>
      </rPr>
      <t>08552/2019</t>
    </r>
  </si>
  <si>
    <t>Monitoramento de redes sociais</t>
  </si>
  <si>
    <t xml:space="preserve"> Confecção  de material  gráfico</t>
  </si>
  <si>
    <t xml:space="preserve">Material de divulgação e identificação visual - Vinil </t>
  </si>
  <si>
    <t>Banco de imagens</t>
  </si>
  <si>
    <t>Jornais e revistas  online e impresso</t>
  </si>
  <si>
    <r>
      <t xml:space="preserve">Manutenção predial - Nova sede 
</t>
    </r>
    <r>
      <rPr>
        <b/>
        <sz val="11"/>
        <color indexed="10"/>
        <rFont val="Arial"/>
        <family val="2"/>
      </rPr>
      <t>10739/2019</t>
    </r>
  </si>
  <si>
    <t>Aquisição de aparelhos de ar condicionado</t>
  </si>
  <si>
    <t xml:space="preserve">SEEMP </t>
  </si>
  <si>
    <t xml:space="preserve">Aquisição de bombas de remoção de condensados </t>
  </si>
  <si>
    <t>11710/2019</t>
  </si>
  <si>
    <t>Prestação, de forma contínua, de serviços públicos de abastecimento de água, esgotamento sanitário e outros serviços</t>
  </si>
  <si>
    <t>Michele Roberta Pedroso dos Santos Monteiro e  Igo Marconi Simas Ramos</t>
  </si>
  <si>
    <t xml:space="preserve">CAESB - Edificío Premium </t>
  </si>
  <si>
    <t xml:space="preserve">CAESB - Bloco B 514 </t>
  </si>
  <si>
    <t>02747/2015</t>
  </si>
  <si>
    <t>25/2015</t>
  </si>
  <si>
    <t xml:space="preserve">CEB - Edifício Premium </t>
  </si>
  <si>
    <t>11711/2019</t>
  </si>
  <si>
    <t>Fornecimento de energia elétrica para o edifício Premium</t>
  </si>
  <si>
    <t xml:space="preserve">CEB - Bloco B 514 </t>
  </si>
  <si>
    <t>33/2016</t>
  </si>
  <si>
    <t>10244/2016</t>
  </si>
  <si>
    <t>Fornecimento de energia elétrica para o Bloco B da 514</t>
  </si>
  <si>
    <t>16/2017</t>
  </si>
  <si>
    <t>02243/2015</t>
  </si>
  <si>
    <t>EGS Elevadores EIRELI - EPP</t>
  </si>
  <si>
    <t xml:space="preserve">Manutenção dos elevadores </t>
  </si>
  <si>
    <t>01673/2019</t>
  </si>
  <si>
    <t>Apoio administrativo na área de cerimonial</t>
  </si>
  <si>
    <t xml:space="preserve">SCE </t>
  </si>
  <si>
    <r>
      <t xml:space="preserve">Serviço de comissária aérea
</t>
    </r>
    <r>
      <rPr>
        <b/>
        <sz val="10"/>
        <color indexed="10"/>
        <rFont val="Arial"/>
        <family val="2"/>
      </rPr>
      <t>06097/2019</t>
    </r>
  </si>
  <si>
    <t>Serviços de planejamento, organização e fornecimento de infraestrutura necessária à realização de eventos</t>
  </si>
  <si>
    <t>Registro de preços de materiais descartáveis - Material de copa (TST realizará o procedimento)</t>
  </si>
  <si>
    <r>
      <t xml:space="preserve">Serviços de instalação, manutenção, remanejamento e montagem de divisórias, portas e respectivos acessórios
</t>
    </r>
    <r>
      <rPr>
        <b/>
        <sz val="10"/>
        <color indexed="10"/>
        <rFont val="Arial"/>
        <family val="2"/>
      </rPr>
      <t>10404/2019</t>
    </r>
  </si>
  <si>
    <r>
      <t xml:space="preserve">Instalação, Manutenção e Remanejamento de peças de Comunicação Visual
</t>
    </r>
    <r>
      <rPr>
        <b/>
        <sz val="10"/>
        <color indexed="10"/>
        <rFont val="Arial"/>
        <family val="2"/>
      </rPr>
      <t>10410/2019</t>
    </r>
  </si>
  <si>
    <r>
      <t xml:space="preserve">Manutenção e Remanejamento de Persianas
</t>
    </r>
    <r>
      <rPr>
        <b/>
        <sz val="10"/>
        <color indexed="10"/>
        <rFont val="Arial"/>
        <family val="2"/>
      </rPr>
      <t>11395/2019</t>
    </r>
  </si>
  <si>
    <t>25/2019</t>
  </si>
  <si>
    <t>04942/2019</t>
  </si>
  <si>
    <t>L.A. VIAGENS E TURISMO LTDA.</t>
  </si>
  <si>
    <t>Prestação de serviço de agenciamento de viagens</t>
  </si>
  <si>
    <t>Silvio Rubio Simplício e Paulo Vitor Caixeta Ferraz</t>
  </si>
  <si>
    <r>
      <t xml:space="preserve">Estudo atuarial com o intuito de avaliar a adesão dos servidores do CNJ ao plano de saúde do STF 
</t>
    </r>
    <r>
      <rPr>
        <b/>
        <sz val="10"/>
        <color indexed="10"/>
        <rFont val="Arial"/>
        <family val="2"/>
      </rPr>
      <t>00138/2019</t>
    </r>
  </si>
  <si>
    <t xml:space="preserve">SGP </t>
  </si>
  <si>
    <t xml:space="preserve"> 05/2019</t>
  </si>
  <si>
    <t>08262/2018</t>
  </si>
  <si>
    <t>ADTEL TECNOLOGIA EIRELI</t>
  </si>
  <si>
    <t>Apoio administrativo na área de condução de veículos oficiais do CNJ</t>
  </si>
  <si>
    <t>Izaias Alves Cardoso Filho e Tiago Luiz Caldeira Pereira</t>
  </si>
  <si>
    <t xml:space="preserve">SETRA </t>
  </si>
  <si>
    <t>G4F SOLUCOES CORPORATIVAS LTDA</t>
  </si>
  <si>
    <t>Priscilla Valeria Gianini Santos e Cinthya Rici Coelho Borges</t>
  </si>
  <si>
    <t>00587/2017</t>
  </si>
  <si>
    <t>TICKET SOLUÇÕES
HDFGT S.A.</t>
  </si>
  <si>
    <t>Intermediação e gestão de frota, gerenciamento dos dados de abastecimento e administração de despesas, com fornecimento de combustíveis automotivos</t>
  </si>
  <si>
    <t>28/2018</t>
  </si>
  <si>
    <t>04/2017</t>
  </si>
  <si>
    <t xml:space="preserve"> PRIME CONSULTORIA E ASSESSORIA EMPRESARIAL LTDA.</t>
  </si>
  <si>
    <t>04379/2018</t>
  </si>
  <si>
    <t>Administração e gerenciamento compartilhado de frota para a manutenção preventiva e corretiva de veículos oficiais</t>
  </si>
  <si>
    <t>14/2018</t>
  </si>
  <si>
    <t>13/2018</t>
  </si>
  <si>
    <t>04203/2018</t>
  </si>
  <si>
    <t>PORTO SEGURO COMPANHIA DE SEGUROS GERAIS</t>
  </si>
  <si>
    <t>Seguro total para a frota de veículos do CNJ</t>
  </si>
  <si>
    <t>GENTE SEGURADORA S/A</t>
  </si>
  <si>
    <t>04107/2018</t>
  </si>
  <si>
    <r>
      <t xml:space="preserve">Assitência Materno-Infantil
</t>
    </r>
    <r>
      <rPr>
        <b/>
        <sz val="9"/>
        <color indexed="10"/>
        <rFont val="Arial"/>
        <family val="2"/>
      </rPr>
      <t>08544/2019</t>
    </r>
  </si>
  <si>
    <r>
      <t xml:space="preserve">Serviços de Limpeza e Conservação
</t>
    </r>
    <r>
      <rPr>
        <b/>
        <sz val="9"/>
        <color indexed="10"/>
        <rFont val="Arial"/>
        <family val="2"/>
      </rPr>
      <t>12839/2019</t>
    </r>
  </si>
  <si>
    <r>
      <t xml:space="preserve">Análise da qualidade da água 
</t>
    </r>
    <r>
      <rPr>
        <b/>
        <sz val="9"/>
        <color indexed="10"/>
        <rFont val="Arial"/>
        <family val="2"/>
      </rPr>
      <t>13333/2019</t>
    </r>
  </si>
  <si>
    <r>
      <t xml:space="preserve">Seguro da frota de veículos
</t>
    </r>
    <r>
      <rPr>
        <b/>
        <sz val="10"/>
        <color indexed="10"/>
        <rFont val="Arial"/>
        <family val="2"/>
      </rPr>
      <t>11747/2019</t>
    </r>
  </si>
  <si>
    <t>Concurso para produção técnica com base nos dados do Sistema de Estatística do Poder Judiciário</t>
  </si>
  <si>
    <t xml:space="preserve">DPJ </t>
  </si>
  <si>
    <t>Primeira Infância - Estratégia para fortalecimento de políticas judiciárias voltadas à infância desenvolvidas a partir dos resultados do diagnóstico</t>
  </si>
  <si>
    <t xml:space="preserve"> </t>
  </si>
  <si>
    <r>
      <rPr>
        <b/>
        <sz val="25"/>
        <rFont val="Arial"/>
        <family val="2"/>
      </rPr>
      <t>Licitações 2020</t>
    </r>
    <r>
      <rPr>
        <b/>
        <sz val="20"/>
        <rFont val="Arial"/>
        <family val="2"/>
      </rPr>
      <t xml:space="preserve">
</t>
    </r>
    <r>
      <rPr>
        <b/>
        <sz val="8"/>
        <rFont val="Arial"/>
        <family val="2"/>
      </rPr>
      <t>Anexo I - Acompanhamento de tramitação de processos relativos a novas contratações, mediante a realização de procedimento licitatório, incluindo a renovação de objetos contratados cujos contratos não poderão ser renovados.</t>
    </r>
  </si>
</sst>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416]dddd\,\ d&quot; de &quot;mmmm&quot; de &quot;yyyy"/>
    <numFmt numFmtId="166" formatCode="mmm/yyyy"/>
    <numFmt numFmtId="167" formatCode="&quot;Sim&quot;;&quot;Sim&quot;;&quot;Não&quot;"/>
    <numFmt numFmtId="168" formatCode="&quot;Verdadeiro&quot;;&quot;Verdadeiro&quot;;&quot;Falso&quot;"/>
    <numFmt numFmtId="169" formatCode="&quot;Ativado&quot;;&quot;Ativado&quot;;&quot;Desativado&quot;"/>
    <numFmt numFmtId="170" formatCode="[$€-2]\ #,##0.00_);[Red]\([$€-2]\ #,##0.00\)"/>
    <numFmt numFmtId="171" formatCode="mm/dd/yyyy"/>
    <numFmt numFmtId="172" formatCode="&quot;R$&quot;\ #,##0.00"/>
    <numFmt numFmtId="173" formatCode="_-[$R$-416]\ * #,##0.00_-;\-[$R$-416]\ * #,##0.00_-;_-[$R$-416]\ * &quot;-&quot;??_-;_-@_-"/>
    <numFmt numFmtId="174" formatCode="_(&quot;R$ &quot;* #,##0.00_);_(&quot;R$ &quot;* \(#,##0.00\);_(&quot;R$ &quot;* &quot;-&quot;??_);_(@_)"/>
  </numFmts>
  <fonts count="97">
    <font>
      <sz val="11"/>
      <color theme="1"/>
      <name val="Calibri"/>
      <family val="2"/>
    </font>
    <font>
      <sz val="11"/>
      <color indexed="8"/>
      <name val="Calibri"/>
      <family val="2"/>
    </font>
    <font>
      <sz val="18"/>
      <color indexed="17"/>
      <name val="Garamond"/>
      <family val="1"/>
    </font>
    <font>
      <sz val="10"/>
      <name val="Arial"/>
      <family val="2"/>
    </font>
    <font>
      <b/>
      <sz val="10"/>
      <name val="Arial"/>
      <family val="2"/>
    </font>
    <font>
      <b/>
      <u val="single"/>
      <sz val="10"/>
      <color indexed="8"/>
      <name val="Arial"/>
      <family val="2"/>
    </font>
    <font>
      <sz val="9"/>
      <color indexed="8"/>
      <name val="Arial"/>
      <family val="2"/>
    </font>
    <font>
      <sz val="9"/>
      <name val="Arial"/>
      <family val="2"/>
    </font>
    <font>
      <b/>
      <sz val="9"/>
      <color indexed="8"/>
      <name val="Arial"/>
      <family val="2"/>
    </font>
    <font>
      <b/>
      <sz val="9"/>
      <name val="Arial"/>
      <family val="2"/>
    </font>
    <font>
      <b/>
      <sz val="20"/>
      <name val="Arial"/>
      <family val="2"/>
    </font>
    <font>
      <b/>
      <sz val="25"/>
      <name val="Arial"/>
      <family val="2"/>
    </font>
    <font>
      <b/>
      <sz val="8"/>
      <name val="Arial"/>
      <family val="2"/>
    </font>
    <font>
      <sz val="10"/>
      <color indexed="8"/>
      <name val="Arial"/>
      <family val="2"/>
    </font>
    <font>
      <sz val="8"/>
      <name val="Arial"/>
      <family val="2"/>
    </font>
    <font>
      <b/>
      <sz val="9"/>
      <name val="Segoe UI"/>
      <family val="2"/>
    </font>
    <font>
      <sz val="9"/>
      <name val="Segoe UI"/>
      <family val="2"/>
    </font>
    <font>
      <sz val="9"/>
      <color indexed="8"/>
      <name val="Calibri"/>
      <family val="2"/>
    </font>
    <font>
      <b/>
      <sz val="9"/>
      <color indexed="10"/>
      <name val="Arial"/>
      <family val="2"/>
    </font>
    <font>
      <sz val="12"/>
      <name val="Garamond"/>
      <family val="1"/>
    </font>
    <font>
      <b/>
      <sz val="10"/>
      <color indexed="10"/>
      <name val="Arial"/>
      <family val="2"/>
    </font>
    <font>
      <b/>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20"/>
      <color indexed="22"/>
      <name val="Arial"/>
      <family val="2"/>
    </font>
    <font>
      <sz val="11"/>
      <color indexed="8"/>
      <name val="Arial"/>
      <family val="2"/>
    </font>
    <font>
      <b/>
      <sz val="11"/>
      <color indexed="9"/>
      <name val="Arial"/>
      <family val="2"/>
    </font>
    <font>
      <b/>
      <sz val="9"/>
      <color indexed="8"/>
      <name val="Calibri"/>
      <family val="2"/>
    </font>
    <font>
      <sz val="9"/>
      <color indexed="57"/>
      <name val="Arial"/>
      <family val="2"/>
    </font>
    <font>
      <sz val="11"/>
      <name val="Calibri"/>
      <family val="2"/>
    </font>
    <font>
      <sz val="10"/>
      <color indexed="9"/>
      <name val="Arial"/>
      <family val="2"/>
    </font>
    <font>
      <sz val="10"/>
      <color indexed="10"/>
      <name val="Arial"/>
      <family val="2"/>
    </font>
    <font>
      <sz val="9"/>
      <color indexed="10"/>
      <name val="Arial"/>
      <family val="2"/>
    </font>
    <font>
      <b/>
      <sz val="9"/>
      <name val="Calibri"/>
      <family val="2"/>
    </font>
    <font>
      <sz val="10"/>
      <color indexed="8"/>
      <name val="Calibri"/>
      <family val="2"/>
    </font>
    <font>
      <b/>
      <sz val="14"/>
      <color indexed="8"/>
      <name val="Garamond"/>
      <family val="1"/>
    </font>
    <font>
      <sz val="12"/>
      <color indexed="8"/>
      <name val="Garamond"/>
      <family val="1"/>
    </font>
    <font>
      <b/>
      <sz val="11"/>
      <color indexed="10"/>
      <name val="Calibri"/>
      <family val="2"/>
    </font>
    <font>
      <b/>
      <sz val="12"/>
      <color indexed="8"/>
      <name val="Garamond"/>
      <family val="1"/>
    </font>
    <font>
      <b/>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sz val="10"/>
      <color theme="1"/>
      <name val="Arial"/>
      <family val="2"/>
    </font>
    <font>
      <b/>
      <sz val="20"/>
      <color theme="0" tint="-0.04997999966144562"/>
      <name val="Arial"/>
      <family val="2"/>
    </font>
    <font>
      <sz val="11"/>
      <color theme="1"/>
      <name val="Arial"/>
      <family val="2"/>
    </font>
    <font>
      <sz val="9"/>
      <color theme="1"/>
      <name val="Calibri"/>
      <family val="2"/>
    </font>
    <font>
      <sz val="9"/>
      <color theme="1"/>
      <name val="Arial"/>
      <family val="2"/>
    </font>
    <font>
      <b/>
      <sz val="11"/>
      <color theme="0"/>
      <name val="Arial"/>
      <family val="2"/>
    </font>
    <font>
      <b/>
      <sz val="9"/>
      <color theme="1"/>
      <name val="Calibri"/>
      <family val="2"/>
    </font>
    <font>
      <sz val="9"/>
      <color theme="9" tint="-0.24997000396251678"/>
      <name val="Arial"/>
      <family val="2"/>
    </font>
    <font>
      <sz val="10"/>
      <color theme="0"/>
      <name val="Arial"/>
      <family val="2"/>
    </font>
    <font>
      <sz val="10"/>
      <color rgb="FFFF0000"/>
      <name val="Arial"/>
      <family val="2"/>
    </font>
    <font>
      <sz val="9"/>
      <color rgb="FFFF0000"/>
      <name val="Arial"/>
      <family val="2"/>
    </font>
    <font>
      <sz val="18"/>
      <color rgb="FF00B050"/>
      <name val="Garamond"/>
      <family val="1"/>
    </font>
    <font>
      <b/>
      <sz val="9"/>
      <color theme="1"/>
      <name val="Arial"/>
      <family val="2"/>
    </font>
    <font>
      <sz val="10"/>
      <color theme="1"/>
      <name val="Calibri"/>
      <family val="2"/>
    </font>
    <font>
      <b/>
      <sz val="14"/>
      <color theme="1"/>
      <name val="Garamond"/>
      <family val="1"/>
    </font>
    <font>
      <sz val="12"/>
      <color theme="1"/>
      <name val="Garamond"/>
      <family val="1"/>
    </font>
    <font>
      <b/>
      <sz val="11"/>
      <color rgb="FFFF0000"/>
      <name val="Calibri"/>
      <family val="2"/>
    </font>
    <font>
      <b/>
      <sz val="12"/>
      <color theme="1"/>
      <name val="Garamond"/>
      <family val="1"/>
    </font>
    <font>
      <b/>
      <sz val="9"/>
      <color rgb="FFFF0000"/>
      <name val="Arial"/>
      <family val="2"/>
    </font>
    <font>
      <b/>
      <sz val="14"/>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medium"/>
      <top style="hair"/>
      <bottom style="hair"/>
    </border>
    <border>
      <left style="hair"/>
      <right style="medium"/>
      <top style="medium"/>
      <bottom style="hair"/>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style="thin"/>
      <bottom style="thin"/>
    </border>
    <border>
      <left style="medium"/>
      <right>
        <color indexed="63"/>
      </right>
      <top style="medium"/>
      <bottom style="medium"/>
    </border>
    <border>
      <left style="hair"/>
      <right style="medium"/>
      <top style="hair"/>
      <bottom style="medium"/>
    </border>
    <border>
      <left style="hair"/>
      <right style="medium"/>
      <top style="hair"/>
      <bottom>
        <color indexed="63"/>
      </bottom>
    </border>
    <border>
      <left style="thin"/>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color indexed="63"/>
      </left>
      <right style="thin"/>
      <top style="thin"/>
      <bottom style="thin"/>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medium"/>
      <right>
        <color indexed="63"/>
      </right>
      <top style="hair"/>
      <bottom style="hair"/>
    </border>
    <border>
      <left>
        <color indexed="63"/>
      </left>
      <right style="hair"/>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3" fontId="0" fillId="0" borderId="0" applyFont="0" applyFill="0" applyBorder="0" applyAlignment="0" applyProtection="0"/>
  </cellStyleXfs>
  <cellXfs count="323">
    <xf numFmtId="0" fontId="0" fillId="0" borderId="0" xfId="0" applyFont="1" applyAlignment="1">
      <alignment/>
    </xf>
    <xf numFmtId="0" fontId="0" fillId="0" borderId="0" xfId="0" applyAlignment="1">
      <alignment horizontal="center"/>
    </xf>
    <xf numFmtId="0" fontId="0" fillId="33" borderId="0" xfId="0" applyFill="1" applyAlignment="1">
      <alignment/>
    </xf>
    <xf numFmtId="0" fontId="2" fillId="33" borderId="0" xfId="0" applyFont="1" applyFill="1" applyBorder="1" applyAlignment="1">
      <alignment vertical="center"/>
    </xf>
    <xf numFmtId="0" fontId="3" fillId="33" borderId="0" xfId="0" applyFont="1" applyFill="1" applyAlignment="1">
      <alignment/>
    </xf>
    <xf numFmtId="0" fontId="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5" fillId="33" borderId="0" xfId="0" applyFont="1" applyFill="1" applyAlignment="1">
      <alignment horizontal="center" vertical="center"/>
    </xf>
    <xf numFmtId="0" fontId="76" fillId="0" borderId="0" xfId="0" applyFont="1" applyAlignment="1">
      <alignment/>
    </xf>
    <xf numFmtId="0" fontId="3" fillId="33" borderId="0" xfId="0" applyFont="1" applyFill="1" applyBorder="1" applyAlignment="1">
      <alignment/>
    </xf>
    <xf numFmtId="164" fontId="76" fillId="33" borderId="0" xfId="0" applyNumberFormat="1" applyFont="1" applyFill="1" applyAlignment="1">
      <alignment/>
    </xf>
    <xf numFmtId="14" fontId="2" fillId="33" borderId="0" xfId="0" applyNumberFormat="1" applyFont="1" applyFill="1" applyBorder="1" applyAlignment="1">
      <alignment vertical="center"/>
    </xf>
    <xf numFmtId="0" fontId="76" fillId="33" borderId="0" xfId="0" applyFont="1" applyFill="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0" fillId="33" borderId="0" xfId="0" applyFill="1" applyBorder="1" applyAlignment="1">
      <alignment/>
    </xf>
    <xf numFmtId="0" fontId="77" fillId="0" borderId="0" xfId="0" applyFont="1" applyFill="1" applyAlignment="1">
      <alignment vertical="center"/>
    </xf>
    <xf numFmtId="0" fontId="78" fillId="0" borderId="0" xfId="0" applyFont="1" applyFill="1" applyAlignment="1">
      <alignment vertical="center"/>
    </xf>
    <xf numFmtId="0" fontId="0" fillId="0" borderId="0" xfId="0" applyFill="1" applyAlignment="1">
      <alignment/>
    </xf>
    <xf numFmtId="0" fontId="79" fillId="0" borderId="0" xfId="0" applyFont="1" applyAlignment="1">
      <alignment/>
    </xf>
    <xf numFmtId="0" fontId="80" fillId="0" borderId="0" xfId="0" applyFont="1" applyAlignment="1">
      <alignment/>
    </xf>
    <xf numFmtId="0" fontId="81" fillId="0" borderId="0" xfId="0" applyFont="1" applyFill="1" applyAlignment="1">
      <alignment vertical="center"/>
    </xf>
    <xf numFmtId="0" fontId="77" fillId="0" borderId="0" xfId="0" applyFont="1" applyFill="1" applyAlignment="1">
      <alignment vertical="center" wrapText="1"/>
    </xf>
    <xf numFmtId="14" fontId="82" fillId="34" borderId="10" xfId="51" applyNumberFormat="1" applyFont="1" applyFill="1" applyBorder="1" applyAlignment="1">
      <alignment horizontal="center" vertical="center" wrapText="1"/>
      <protection/>
    </xf>
    <xf numFmtId="0" fontId="7" fillId="33" borderId="0" xfId="0" applyFont="1" applyFill="1" applyBorder="1" applyAlignment="1">
      <alignment horizontal="center" vertical="center"/>
    </xf>
    <xf numFmtId="0" fontId="7" fillId="0" borderId="0" xfId="0" applyFont="1" applyBorder="1" applyAlignment="1">
      <alignment/>
    </xf>
    <xf numFmtId="0" fontId="80" fillId="33" borderId="0" xfId="0" applyFont="1" applyFill="1" applyAlignment="1">
      <alignment horizontal="center" vertical="center"/>
    </xf>
    <xf numFmtId="0" fontId="80" fillId="33" borderId="0" xfId="0" applyFont="1" applyFill="1" applyAlignment="1">
      <alignment/>
    </xf>
    <xf numFmtId="164" fontId="6" fillId="0" borderId="0" xfId="0" applyNumberFormat="1" applyFont="1" applyFill="1" applyBorder="1" applyAlignment="1">
      <alignment horizontal="center" vertical="center" wrapText="1"/>
    </xf>
    <xf numFmtId="0" fontId="80" fillId="0" borderId="0" xfId="0" applyFont="1" applyFill="1" applyAlignment="1">
      <alignment/>
    </xf>
    <xf numFmtId="0" fontId="83" fillId="0" borderId="0" xfId="0" applyFont="1" applyFill="1" applyBorder="1" applyAlignment="1">
      <alignment/>
    </xf>
    <xf numFmtId="0" fontId="68" fillId="0" borderId="0" xfId="0" applyFont="1" applyAlignment="1">
      <alignment/>
    </xf>
    <xf numFmtId="0" fontId="45" fillId="0" borderId="0" xfId="0" applyFont="1" applyAlignment="1">
      <alignment/>
    </xf>
    <xf numFmtId="0" fontId="84" fillId="33" borderId="0" xfId="0" applyFont="1" applyFill="1" applyAlignment="1">
      <alignment/>
    </xf>
    <xf numFmtId="0" fontId="83" fillId="33" borderId="0" xfId="0" applyFont="1" applyFill="1" applyBorder="1" applyAlignment="1">
      <alignment horizontal="center" vertical="center"/>
    </xf>
    <xf numFmtId="0" fontId="79" fillId="33" borderId="11" xfId="0" applyFont="1" applyFill="1" applyBorder="1" applyAlignment="1">
      <alignment horizontal="center" vertical="center"/>
    </xf>
    <xf numFmtId="0" fontId="0" fillId="33" borderId="0" xfId="0" applyFill="1" applyBorder="1" applyAlignment="1">
      <alignment horizontal="center"/>
    </xf>
    <xf numFmtId="0" fontId="2" fillId="33" borderId="0" xfId="0" applyFont="1" applyFill="1" applyBorder="1" applyAlignment="1">
      <alignment horizontal="center" vertical="center"/>
    </xf>
    <xf numFmtId="164" fontId="85" fillId="33" borderId="0" xfId="0" applyNumberFormat="1" applyFont="1" applyFill="1" applyAlignment="1">
      <alignment/>
    </xf>
    <xf numFmtId="0" fontId="68" fillId="0" borderId="0" xfId="0" applyFont="1" applyAlignment="1">
      <alignment horizontal="center" vertical="center"/>
    </xf>
    <xf numFmtId="14" fontId="2" fillId="33" borderId="0" xfId="0" applyNumberFormat="1" applyFont="1" applyFill="1" applyBorder="1" applyAlignment="1">
      <alignment horizontal="center" vertical="center"/>
    </xf>
    <xf numFmtId="0" fontId="85" fillId="33" borderId="0" xfId="0" applyFont="1" applyFill="1" applyAlignment="1">
      <alignment/>
    </xf>
    <xf numFmtId="0" fontId="68" fillId="33" borderId="0" xfId="0" applyFont="1" applyFill="1" applyAlignment="1">
      <alignment/>
    </xf>
    <xf numFmtId="0" fontId="57" fillId="0" borderId="0" xfId="0" applyFont="1" applyAlignment="1">
      <alignment horizontal="center" vertical="center"/>
    </xf>
    <xf numFmtId="0" fontId="0" fillId="33" borderId="0" xfId="0" applyFill="1" applyAlignment="1">
      <alignment horizontal="center"/>
    </xf>
    <xf numFmtId="1" fontId="0" fillId="0" borderId="0" xfId="0" applyNumberFormat="1" applyAlignment="1">
      <alignment wrapText="1"/>
    </xf>
    <xf numFmtId="0" fontId="80" fillId="33" borderId="0" xfId="51" applyFont="1" applyFill="1" applyBorder="1" applyAlignment="1">
      <alignment horizontal="center" vertical="center" wrapText="1"/>
      <protection/>
    </xf>
    <xf numFmtId="0" fontId="76" fillId="0" borderId="0" xfId="0" applyFont="1" applyFill="1" applyAlignment="1">
      <alignment/>
    </xf>
    <xf numFmtId="0" fontId="86" fillId="33" borderId="0" xfId="0" applyFont="1" applyFill="1" applyAlignment="1">
      <alignment/>
    </xf>
    <xf numFmtId="164" fontId="0" fillId="0" borderId="0" xfId="0" applyNumberFormat="1" applyAlignment="1">
      <alignment horizontal="center" vertical="center"/>
    </xf>
    <xf numFmtId="164" fontId="76" fillId="0" borderId="0" xfId="0" applyNumberFormat="1" applyFont="1" applyAlignment="1">
      <alignment horizontal="center" vertical="center"/>
    </xf>
    <xf numFmtId="0" fontId="77" fillId="35" borderId="0" xfId="0" applyFont="1" applyFill="1" applyAlignment="1">
      <alignment vertical="center"/>
    </xf>
    <xf numFmtId="0" fontId="45" fillId="35" borderId="0" xfId="0" applyFont="1" applyFill="1" applyAlignment="1">
      <alignment horizontal="center" vertical="center"/>
    </xf>
    <xf numFmtId="0" fontId="10" fillId="35" borderId="0" xfId="0" applyFont="1" applyFill="1" applyAlignment="1">
      <alignment vertical="center"/>
    </xf>
    <xf numFmtId="0" fontId="10" fillId="35" borderId="0" xfId="0" applyFont="1" applyFill="1" applyAlignment="1">
      <alignment horizontal="center" vertical="center"/>
    </xf>
    <xf numFmtId="0" fontId="7" fillId="36" borderId="12" xfId="0" applyFont="1" applyFill="1" applyBorder="1" applyAlignment="1">
      <alignment horizontal="center" vertical="center" wrapText="1" shrinkToFi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7" borderId="14" xfId="0" applyFont="1" applyFill="1" applyBorder="1" applyAlignment="1">
      <alignment horizontal="center" vertical="center" textRotation="90" wrapText="1"/>
    </xf>
    <xf numFmtId="0" fontId="7" fillId="37" borderId="15" xfId="0" applyFont="1" applyFill="1" applyBorder="1" applyAlignment="1">
      <alignment horizontal="center" vertical="center" wrapText="1"/>
    </xf>
    <xf numFmtId="0" fontId="7" fillId="37" borderId="15" xfId="0" applyFont="1" applyFill="1" applyBorder="1" applyAlignment="1">
      <alignment horizontal="center" vertical="center" wrapText="1" shrinkToFit="1"/>
    </xf>
    <xf numFmtId="0" fontId="7" fillId="37" borderId="16" xfId="0" applyFont="1" applyFill="1" applyBorder="1" applyAlignment="1">
      <alignment horizontal="center" vertical="center" wrapText="1"/>
    </xf>
    <xf numFmtId="164" fontId="7" fillId="37" borderId="17" xfId="0" applyNumberFormat="1" applyFont="1" applyFill="1" applyBorder="1" applyAlignment="1">
      <alignment horizontal="center" vertical="center" wrapText="1"/>
    </xf>
    <xf numFmtId="0" fontId="0" fillId="35" borderId="0" xfId="0" applyFill="1" applyAlignment="1">
      <alignment/>
    </xf>
    <xf numFmtId="0" fontId="45" fillId="35" borderId="0" xfId="0" applyFont="1" applyFill="1" applyAlignment="1">
      <alignment/>
    </xf>
    <xf numFmtId="0" fontId="45" fillId="37" borderId="18" xfId="0" applyFont="1" applyFill="1" applyBorder="1" applyAlignment="1">
      <alignment vertical="center"/>
    </xf>
    <xf numFmtId="0" fontId="0" fillId="33" borderId="0" xfId="0" applyFill="1" applyAlignment="1">
      <alignment horizontal="center"/>
    </xf>
    <xf numFmtId="164" fontId="84" fillId="33" borderId="0" xfId="0" applyNumberFormat="1" applyFont="1" applyFill="1" applyAlignment="1">
      <alignment/>
    </xf>
    <xf numFmtId="0" fontId="57" fillId="33" borderId="0" xfId="0" applyFont="1" applyFill="1" applyAlignment="1">
      <alignment/>
    </xf>
    <xf numFmtId="0" fontId="87" fillId="33" borderId="0" xfId="0" applyFont="1" applyFill="1" applyBorder="1" applyAlignment="1">
      <alignment horizontal="center" vertical="center"/>
    </xf>
    <xf numFmtId="14" fontId="88" fillId="0" borderId="0" xfId="51" applyNumberFormat="1" applyFont="1" applyFill="1" applyBorder="1" applyAlignment="1">
      <alignment horizontal="center" vertical="center" wrapText="1"/>
      <protection/>
    </xf>
    <xf numFmtId="14" fontId="9" fillId="0" borderId="0" xfId="51" applyNumberFormat="1" applyFont="1" applyFill="1" applyBorder="1" applyAlignment="1">
      <alignment horizontal="center" vertical="center" wrapText="1"/>
      <protection/>
    </xf>
    <xf numFmtId="0" fontId="7" fillId="33" borderId="0" xfId="0" applyFont="1" applyFill="1" applyBorder="1" applyAlignment="1">
      <alignment horizontal="center"/>
    </xf>
    <xf numFmtId="0" fontId="79" fillId="33" borderId="0" xfId="0" applyFont="1" applyFill="1" applyBorder="1" applyAlignment="1">
      <alignment horizontal="center" vertical="center"/>
    </xf>
    <xf numFmtId="14" fontId="82" fillId="0" borderId="0" xfId="51" applyNumberFormat="1" applyFont="1" applyFill="1" applyBorder="1" applyAlignment="1">
      <alignment horizontal="center" vertical="center" wrapText="1"/>
      <protection/>
    </xf>
    <xf numFmtId="14" fontId="49" fillId="0" borderId="0" xfId="51" applyNumberFormat="1" applyFont="1" applyFill="1" applyBorder="1" applyAlignment="1">
      <alignment horizontal="center" vertical="center" wrapText="1"/>
      <protection/>
    </xf>
    <xf numFmtId="0" fontId="7" fillId="37" borderId="18" xfId="0" applyFont="1" applyFill="1" applyBorder="1" applyAlignment="1">
      <alignment horizontal="center" vertical="center" textRotation="90" wrapText="1"/>
    </xf>
    <xf numFmtId="0" fontId="7" fillId="37" borderId="18" xfId="0" applyFont="1" applyFill="1" applyBorder="1" applyAlignment="1">
      <alignment horizontal="center" vertical="center" wrapText="1" shrinkToFit="1"/>
    </xf>
    <xf numFmtId="0" fontId="7" fillId="36" borderId="18" xfId="0" applyFont="1" applyFill="1" applyBorder="1" applyAlignment="1">
      <alignment horizontal="center" vertical="center" wrapText="1"/>
    </xf>
    <xf numFmtId="0" fontId="7" fillId="36" borderId="18"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0" fillId="0" borderId="0" xfId="0" applyFont="1" applyAlignment="1">
      <alignment/>
    </xf>
    <xf numFmtId="0" fontId="45" fillId="37" borderId="18" xfId="0" applyFont="1" applyFill="1" applyBorder="1" applyAlignment="1">
      <alignment horizontal="center" vertical="center" wrapText="1"/>
    </xf>
    <xf numFmtId="0" fontId="68" fillId="0" borderId="0" xfId="0" applyFont="1" applyFill="1" applyAlignment="1">
      <alignment/>
    </xf>
    <xf numFmtId="0" fontId="7" fillId="36" borderId="19" xfId="0" applyFont="1" applyFill="1" applyBorder="1" applyAlignment="1">
      <alignment horizontal="center" vertical="center" wrapText="1"/>
    </xf>
    <xf numFmtId="14" fontId="49" fillId="38" borderId="10" xfId="51" applyNumberFormat="1" applyFont="1" applyFill="1" applyBorder="1" applyAlignment="1">
      <alignment horizontal="center" vertical="center" wrapText="1"/>
      <protection/>
    </xf>
    <xf numFmtId="0" fontId="45" fillId="37" borderId="18" xfId="0" applyFont="1" applyFill="1" applyBorder="1" applyAlignment="1">
      <alignment horizontal="center" vertical="center"/>
    </xf>
    <xf numFmtId="0" fontId="7" fillId="37" borderId="18" xfId="0" applyFont="1" applyFill="1" applyBorder="1" applyAlignment="1">
      <alignment horizontal="center" vertical="center" wrapText="1"/>
    </xf>
    <xf numFmtId="0" fontId="76" fillId="0" borderId="18" xfId="0" applyFont="1" applyBorder="1" applyAlignment="1">
      <alignment/>
    </xf>
    <xf numFmtId="0" fontId="3" fillId="33" borderId="18" xfId="0" applyFont="1" applyFill="1" applyBorder="1" applyAlignment="1">
      <alignment/>
    </xf>
    <xf numFmtId="0" fontId="13" fillId="33" borderId="18" xfId="0" applyFont="1" applyFill="1" applyBorder="1" applyAlignment="1">
      <alignment vertical="center" wrapText="1"/>
    </xf>
    <xf numFmtId="0" fontId="76" fillId="0" borderId="18" xfId="0" applyFont="1" applyFill="1" applyBorder="1" applyAlignment="1">
      <alignment/>
    </xf>
    <xf numFmtId="164" fontId="6" fillId="0" borderId="18" xfId="0" applyNumberFormat="1" applyFont="1" applyFill="1" applyBorder="1" applyAlignment="1">
      <alignment horizontal="center" vertical="center"/>
    </xf>
    <xf numFmtId="0" fontId="0" fillId="0" borderId="18" xfId="0" applyBorder="1" applyAlignment="1">
      <alignment horizontal="center" vertical="center"/>
    </xf>
    <xf numFmtId="164" fontId="80" fillId="0" borderId="18" xfId="51" applyNumberFormat="1" applyFont="1" applyFill="1" applyBorder="1" applyAlignment="1">
      <alignment horizontal="center" vertical="center" wrapText="1"/>
      <protection/>
    </xf>
    <xf numFmtId="164" fontId="6" fillId="0" borderId="18" xfId="0" applyNumberFormat="1" applyFont="1" applyFill="1" applyBorder="1" applyAlignment="1">
      <alignment horizontal="center" vertical="center" wrapText="1"/>
    </xf>
    <xf numFmtId="0" fontId="0" fillId="0" borderId="18" xfId="0" applyFill="1" applyBorder="1" applyAlignment="1">
      <alignment horizontal="center" vertical="center"/>
    </xf>
    <xf numFmtId="14" fontId="80" fillId="0" borderId="18" xfId="51"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xf>
    <xf numFmtId="0" fontId="0" fillId="33" borderId="0" xfId="0" applyFill="1" applyAlignment="1">
      <alignment/>
    </xf>
    <xf numFmtId="0" fontId="3" fillId="33" borderId="0" xfId="0" applyFont="1" applyFill="1" applyAlignment="1">
      <alignment/>
    </xf>
    <xf numFmtId="0" fontId="0" fillId="0" borderId="0" xfId="0" applyAlignment="1">
      <alignment horizontal="center" vertical="center"/>
    </xf>
    <xf numFmtId="0" fontId="80" fillId="33" borderId="0" xfId="0" applyFont="1" applyFill="1" applyAlignment="1">
      <alignment horizontal="center" vertical="center"/>
    </xf>
    <xf numFmtId="0" fontId="80" fillId="33" borderId="0" xfId="0" applyFont="1" applyFill="1" applyAlignment="1">
      <alignment/>
    </xf>
    <xf numFmtId="0" fontId="0" fillId="33" borderId="0" xfId="0" applyFill="1" applyAlignment="1">
      <alignment horizontal="center"/>
    </xf>
    <xf numFmtId="1" fontId="0" fillId="0" borderId="0" xfId="0" applyNumberFormat="1" applyAlignment="1">
      <alignment wrapText="1"/>
    </xf>
    <xf numFmtId="164" fontId="76" fillId="0" borderId="0" xfId="0" applyNumberFormat="1" applyFont="1" applyAlignment="1">
      <alignment horizontal="center" vertical="center"/>
    </xf>
    <xf numFmtId="14" fontId="49" fillId="0" borderId="0" xfId="51" applyNumberFormat="1" applyFont="1" applyFill="1" applyBorder="1" applyAlignment="1">
      <alignment horizontal="center" vertical="center" wrapText="1"/>
      <protection/>
    </xf>
    <xf numFmtId="0" fontId="83" fillId="9" borderId="20" xfId="0" applyFont="1" applyFill="1" applyBorder="1" applyAlignment="1">
      <alignment horizontal="center" vertical="center"/>
    </xf>
    <xf numFmtId="14" fontId="49" fillId="19" borderId="21" xfId="51" applyNumberFormat="1" applyFont="1" applyFill="1" applyBorder="1" applyAlignment="1">
      <alignment horizontal="center" vertical="center" wrapText="1"/>
      <protection/>
    </xf>
    <xf numFmtId="0" fontId="80" fillId="0" borderId="18" xfId="51" applyFont="1" applyFill="1" applyBorder="1" applyAlignment="1">
      <alignment vertical="center" wrapText="1"/>
      <protection/>
    </xf>
    <xf numFmtId="0" fontId="0" fillId="0" borderId="0" xfId="0" applyFont="1" applyAlignment="1">
      <alignment horizontal="center" vertical="center"/>
    </xf>
    <xf numFmtId="0" fontId="79" fillId="0" borderId="0" xfId="0" applyFont="1" applyAlignment="1">
      <alignment horizontal="center" vertical="center"/>
    </xf>
    <xf numFmtId="0" fontId="74" fillId="0" borderId="0" xfId="0" applyFont="1" applyAlignment="1">
      <alignment horizontal="center"/>
    </xf>
    <xf numFmtId="0" fontId="74" fillId="39" borderId="18" xfId="0" applyFont="1" applyFill="1" applyBorder="1" applyAlignment="1">
      <alignment horizontal="center" vertical="center"/>
    </xf>
    <xf numFmtId="0" fontId="74" fillId="38" borderId="18" xfId="0" applyFont="1" applyFill="1" applyBorder="1" applyAlignment="1">
      <alignment horizontal="center" vertical="center" wrapText="1"/>
    </xf>
    <xf numFmtId="0" fontId="74" fillId="38" borderId="18" xfId="0" applyFont="1" applyFill="1" applyBorder="1" applyAlignment="1">
      <alignment horizontal="center" vertical="center"/>
    </xf>
    <xf numFmtId="0" fontId="74" fillId="0" borderId="0" xfId="0" applyFont="1" applyFill="1" applyBorder="1" applyAlignment="1">
      <alignment horizontal="center" vertical="center"/>
    </xf>
    <xf numFmtId="0" fontId="0" fillId="40" borderId="0" xfId="0" applyFill="1" applyAlignment="1">
      <alignment/>
    </xf>
    <xf numFmtId="0" fontId="0" fillId="0" borderId="0" xfId="0" applyFill="1" applyBorder="1" applyAlignment="1">
      <alignment horizontal="center" vertical="center"/>
    </xf>
    <xf numFmtId="0" fontId="0" fillId="0" borderId="18" xfId="0" applyBorder="1" applyAlignment="1">
      <alignment horizontal="center" vertical="center" wrapText="1"/>
    </xf>
    <xf numFmtId="49" fontId="89" fillId="0" borderId="18" xfId="0" applyNumberFormat="1" applyFont="1" applyFill="1" applyBorder="1" applyAlignment="1">
      <alignment horizontal="center" vertical="center" wrapText="1"/>
    </xf>
    <xf numFmtId="0" fontId="89" fillId="0" borderId="18" xfId="0" applyFont="1" applyFill="1" applyBorder="1" applyAlignment="1">
      <alignment horizontal="center" vertical="center" wrapText="1"/>
    </xf>
    <xf numFmtId="8" fontId="0" fillId="0" borderId="18" xfId="0" applyNumberFormat="1" applyFill="1" applyBorder="1" applyAlignment="1">
      <alignment horizontal="center" vertical="center" wrapText="1"/>
    </xf>
    <xf numFmtId="14" fontId="89" fillId="0" borderId="18" xfId="0" applyNumberFormat="1" applyFont="1" applyFill="1" applyBorder="1" applyAlignment="1">
      <alignment horizontal="center" vertical="center"/>
    </xf>
    <xf numFmtId="0" fontId="0" fillId="0" borderId="18" xfId="0" applyFont="1" applyBorder="1" applyAlignment="1">
      <alignment horizontal="center" vertical="center" wrapText="1"/>
    </xf>
    <xf numFmtId="0" fontId="89" fillId="0" borderId="18" xfId="0" applyFont="1" applyBorder="1" applyAlignment="1">
      <alignment horizontal="left" vertical="center" wrapText="1"/>
    </xf>
    <xf numFmtId="8" fontId="45" fillId="0" borderId="18" xfId="0" applyNumberFormat="1" applyFont="1" applyFill="1" applyBorder="1" applyAlignment="1">
      <alignment horizontal="center" vertical="center" wrapText="1"/>
    </xf>
    <xf numFmtId="0" fontId="76" fillId="0" borderId="18" xfId="0" applyNumberFormat="1" applyFont="1" applyBorder="1" applyAlignment="1">
      <alignment horizontal="center" vertical="center"/>
    </xf>
    <xf numFmtId="0" fontId="76" fillId="0" borderId="18" xfId="0" applyFont="1" applyBorder="1" applyAlignment="1">
      <alignment horizontal="center" vertical="center"/>
    </xf>
    <xf numFmtId="0" fontId="76" fillId="0" borderId="18" xfId="0" applyFont="1" applyBorder="1" applyAlignment="1">
      <alignment horizontal="center" vertical="center" wrapText="1"/>
    </xf>
    <xf numFmtId="14" fontId="76"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76"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76" fillId="0" borderId="18" xfId="0" applyNumberFormat="1" applyFont="1" applyBorder="1" applyAlignment="1">
      <alignment horizontal="center" vertical="center" wrapText="1"/>
    </xf>
    <xf numFmtId="0" fontId="76" fillId="38" borderId="18" xfId="0" applyNumberFormat="1" applyFont="1" applyFill="1" applyBorder="1" applyAlignment="1">
      <alignment horizontal="center" vertical="center" wrapText="1"/>
    </xf>
    <xf numFmtId="0" fontId="76" fillId="38" borderId="18" xfId="0" applyFont="1" applyFill="1" applyBorder="1" applyAlignment="1">
      <alignment horizontal="center" vertical="center" wrapText="1"/>
    </xf>
    <xf numFmtId="14" fontId="76" fillId="38" borderId="18" xfId="0" applyNumberFormat="1" applyFont="1" applyFill="1" applyBorder="1" applyAlignment="1">
      <alignment horizontal="center" vertical="center" wrapText="1"/>
    </xf>
    <xf numFmtId="0" fontId="3" fillId="38" borderId="18" xfId="0"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80" fillId="0" borderId="0" xfId="51" applyNumberFormat="1" applyFont="1" applyFill="1" applyBorder="1" applyAlignment="1">
      <alignment horizontal="center" vertical="center" wrapText="1"/>
      <protection/>
    </xf>
    <xf numFmtId="14" fontId="17" fillId="33" borderId="0" xfId="0" applyNumberFormat="1" applyFont="1" applyFill="1" applyBorder="1" applyAlignment="1">
      <alignment vertical="center" wrapText="1"/>
    </xf>
    <xf numFmtId="8" fontId="0" fillId="0" borderId="18" xfId="0" applyNumberFormat="1" applyFill="1" applyBorder="1" applyAlignment="1">
      <alignment horizontal="center" vertical="center"/>
    </xf>
    <xf numFmtId="4" fontId="76" fillId="0" borderId="18" xfId="0" applyNumberFormat="1" applyFont="1" applyBorder="1" applyAlignment="1">
      <alignment horizontal="center" vertical="center" wrapText="1"/>
    </xf>
    <xf numFmtId="172" fontId="76" fillId="0" borderId="18" xfId="47" applyNumberFormat="1" applyFont="1" applyBorder="1" applyAlignment="1">
      <alignment horizontal="center" vertical="center"/>
    </xf>
    <xf numFmtId="8" fontId="76" fillId="0" borderId="18" xfId="0" applyNumberFormat="1" applyFont="1" applyBorder="1" applyAlignment="1">
      <alignment horizontal="center" vertical="center" wrapText="1"/>
    </xf>
    <xf numFmtId="8" fontId="76" fillId="38" borderId="18" xfId="0" applyNumberFormat="1"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0" fillId="0" borderId="0" xfId="0" applyNumberFormat="1" applyAlignment="1">
      <alignment horizontal="center" vertical="center"/>
    </xf>
    <xf numFmtId="0" fontId="90" fillId="0" borderId="18" xfId="0" applyFont="1" applyBorder="1" applyAlignment="1">
      <alignment horizontal="center" vertical="center"/>
    </xf>
    <xf numFmtId="0" fontId="91" fillId="0" borderId="18" xfId="0" applyFont="1" applyBorder="1" applyAlignment="1">
      <alignment horizontal="center"/>
    </xf>
    <xf numFmtId="14" fontId="91" fillId="0" borderId="18" xfId="0" applyNumberFormat="1" applyFont="1" applyBorder="1" applyAlignment="1">
      <alignment horizontal="center"/>
    </xf>
    <xf numFmtId="0" fontId="91" fillId="0" borderId="18" xfId="0" applyFont="1" applyBorder="1" applyAlignment="1">
      <alignment horizontal="center" wrapText="1"/>
    </xf>
    <xf numFmtId="9" fontId="92" fillId="0" borderId="0" xfId="54" applyFont="1" applyAlignment="1">
      <alignment horizontal="center" vertical="center"/>
    </xf>
    <xf numFmtId="0" fontId="0" fillId="0" borderId="23" xfId="0" applyFill="1" applyBorder="1" applyAlignment="1">
      <alignment horizontal="center" vertical="center" wrapText="1"/>
    </xf>
    <xf numFmtId="0" fontId="0" fillId="0" borderId="24" xfId="0" applyFill="1" applyBorder="1" applyAlignment="1">
      <alignment horizontal="center" vertical="center"/>
    </xf>
    <xf numFmtId="0" fontId="0" fillId="0" borderId="2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88" fillId="0" borderId="27" xfId="51" applyFont="1" applyFill="1" applyBorder="1" applyAlignment="1">
      <alignment vertical="center" wrapText="1"/>
      <protection/>
    </xf>
    <xf numFmtId="0" fontId="80" fillId="0" borderId="18" xfId="51" applyFont="1" applyFill="1" applyBorder="1" applyAlignment="1">
      <alignment horizontal="center" vertical="center" wrapText="1"/>
      <protection/>
    </xf>
    <xf numFmtId="0" fontId="7" fillId="33" borderId="28" xfId="0" applyFont="1" applyFill="1" applyBorder="1" applyAlignment="1">
      <alignment horizontal="center"/>
    </xf>
    <xf numFmtId="0" fontId="7" fillId="33" borderId="29" xfId="0" applyFont="1" applyFill="1" applyBorder="1" applyAlignment="1">
      <alignment horizontal="center"/>
    </xf>
    <xf numFmtId="0" fontId="7" fillId="33" borderId="30" xfId="0" applyFont="1" applyFill="1" applyBorder="1" applyAlignment="1">
      <alignment horizontal="center"/>
    </xf>
    <xf numFmtId="0" fontId="7" fillId="33" borderId="31" xfId="0" applyFont="1" applyFill="1" applyBorder="1" applyAlignment="1">
      <alignment horizontal="center"/>
    </xf>
    <xf numFmtId="0" fontId="7" fillId="33" borderId="32" xfId="0" applyFont="1" applyFill="1" applyBorder="1" applyAlignment="1">
      <alignment horizontal="center"/>
    </xf>
    <xf numFmtId="0" fontId="7" fillId="33" borderId="33" xfId="0" applyFont="1" applyFill="1" applyBorder="1" applyAlignment="1">
      <alignment horizontal="center"/>
    </xf>
    <xf numFmtId="0" fontId="7" fillId="33" borderId="34" xfId="0" applyFont="1" applyFill="1" applyBorder="1" applyAlignment="1">
      <alignment horizontal="center"/>
    </xf>
    <xf numFmtId="0" fontId="7" fillId="33" borderId="35" xfId="0" applyFont="1" applyFill="1" applyBorder="1" applyAlignment="1">
      <alignment horizontal="center"/>
    </xf>
    <xf numFmtId="0" fontId="7" fillId="37" borderId="18" xfId="0" applyFont="1" applyFill="1" applyBorder="1" applyAlignment="1">
      <alignment horizontal="center" vertical="center" wrapText="1"/>
    </xf>
    <xf numFmtId="0" fontId="7" fillId="33" borderId="0" xfId="0" applyFont="1" applyFill="1" applyBorder="1" applyAlignment="1">
      <alignment horizontal="center"/>
    </xf>
    <xf numFmtId="0" fontId="80" fillId="0" borderId="0" xfId="51" applyFont="1" applyFill="1" applyBorder="1" applyAlignment="1">
      <alignment horizontal="center" vertical="center" wrapText="1"/>
      <protection/>
    </xf>
    <xf numFmtId="164" fontId="7" fillId="0" borderId="18"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164" fontId="8" fillId="0" borderId="18" xfId="0" applyNumberFormat="1" applyFont="1" applyFill="1" applyBorder="1" applyAlignment="1">
      <alignment vertical="center" wrapText="1"/>
    </xf>
    <xf numFmtId="14" fontId="0" fillId="0" borderId="18" xfId="0" applyNumberFormat="1" applyFill="1" applyBorder="1" applyAlignment="1">
      <alignment horizontal="center" vertical="center"/>
    </xf>
    <xf numFmtId="16" fontId="80" fillId="0" borderId="18" xfId="51" applyNumberFormat="1" applyFont="1" applyFill="1" applyBorder="1" applyAlignment="1">
      <alignment horizontal="center" vertical="center" wrapText="1"/>
      <protection/>
    </xf>
    <xf numFmtId="164" fontId="76" fillId="0" borderId="0" xfId="0" applyNumberFormat="1" applyFont="1" applyFill="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64" fontId="85" fillId="0" borderId="18" xfId="0" applyNumberFormat="1" applyFont="1" applyFill="1" applyBorder="1" applyAlignment="1">
      <alignment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164" fontId="6" fillId="0" borderId="18" xfId="0" applyNumberFormat="1" applyFont="1" applyFill="1" applyBorder="1" applyAlignment="1">
      <alignment vertical="center" wrapText="1" shrinkToFit="1"/>
    </xf>
    <xf numFmtId="0" fontId="80" fillId="0" borderId="39" xfId="51" applyFont="1" applyFill="1" applyBorder="1" applyAlignment="1">
      <alignment vertical="center" wrapText="1"/>
      <protection/>
    </xf>
    <xf numFmtId="0" fontId="80" fillId="0" borderId="27" xfId="51" applyFont="1" applyFill="1" applyBorder="1" applyAlignment="1">
      <alignment vertical="center" wrapText="1"/>
      <protection/>
    </xf>
    <xf numFmtId="14" fontId="80" fillId="0" borderId="0" xfId="51" applyNumberFormat="1" applyFont="1" applyFill="1" applyBorder="1" applyAlignment="1">
      <alignment horizontal="center" vertical="center" wrapText="1"/>
      <protection/>
    </xf>
    <xf numFmtId="0" fontId="0" fillId="0" borderId="0" xfId="0" applyFill="1" applyBorder="1" applyAlignment="1">
      <alignment/>
    </xf>
    <xf numFmtId="1" fontId="0" fillId="0" borderId="0" xfId="0" applyNumberFormat="1" applyFill="1" applyAlignment="1">
      <alignment textRotation="90"/>
    </xf>
    <xf numFmtId="1" fontId="0" fillId="0" borderId="0" xfId="0" applyNumberFormat="1" applyFill="1" applyAlignment="1">
      <alignment wrapText="1"/>
    </xf>
    <xf numFmtId="0" fontId="0" fillId="0" borderId="0" xfId="0" applyFill="1" applyAlignment="1">
      <alignment horizontal="center"/>
    </xf>
    <xf numFmtId="0" fontId="82" fillId="33" borderId="0" xfId="0" applyFont="1" applyFill="1" applyBorder="1" applyAlignment="1">
      <alignment horizontal="center" vertical="center"/>
    </xf>
    <xf numFmtId="0" fontId="0" fillId="0" borderId="18" xfId="0" applyFont="1" applyFill="1" applyBorder="1" applyAlignment="1">
      <alignment horizontal="center" vertical="center"/>
    </xf>
    <xf numFmtId="14" fontId="0" fillId="0" borderId="18" xfId="0" applyNumberFormat="1" applyFont="1" applyFill="1" applyBorder="1" applyAlignment="1">
      <alignment horizontal="center" vertical="center"/>
    </xf>
    <xf numFmtId="0" fontId="0" fillId="0" borderId="0" xfId="0" applyFont="1" applyAlignment="1">
      <alignment vertical="center"/>
    </xf>
    <xf numFmtId="164" fontId="85" fillId="33" borderId="0" xfId="0" applyNumberFormat="1" applyFont="1" applyFill="1" applyAlignment="1">
      <alignment vertical="center"/>
    </xf>
    <xf numFmtId="0" fontId="68" fillId="0" borderId="0" xfId="0" applyFont="1" applyAlignment="1">
      <alignment vertical="center"/>
    </xf>
    <xf numFmtId="0" fontId="76" fillId="33" borderId="0" xfId="0" applyFont="1" applyFill="1" applyAlignment="1">
      <alignment horizontal="center"/>
    </xf>
    <xf numFmtId="0" fontId="80" fillId="0" borderId="18" xfId="51" applyFont="1" applyFill="1" applyBorder="1" applyAlignment="1">
      <alignment horizontal="center" vertical="center" wrapText="1"/>
      <protection/>
    </xf>
    <xf numFmtId="49" fontId="93" fillId="38" borderId="18" xfId="0" applyNumberFormat="1" applyFont="1" applyFill="1" applyBorder="1" applyAlignment="1">
      <alignment horizontal="center" vertical="center" wrapText="1"/>
    </xf>
    <xf numFmtId="0" fontId="93" fillId="38" borderId="18" xfId="0" applyFont="1" applyFill="1" applyBorder="1" applyAlignment="1">
      <alignment horizontal="center" vertical="center" wrapText="1"/>
    </xf>
    <xf numFmtId="8" fontId="93" fillId="38" borderId="18" xfId="0" applyNumberFormat="1" applyFont="1" applyFill="1" applyBorder="1" applyAlignment="1">
      <alignment horizontal="center" vertical="center" wrapText="1"/>
    </xf>
    <xf numFmtId="14" fontId="93" fillId="38" borderId="18" xfId="0" applyNumberFormat="1" applyFont="1" applyFill="1" applyBorder="1" applyAlignment="1">
      <alignment horizontal="center" vertical="center" wrapText="1"/>
    </xf>
    <xf numFmtId="49" fontId="91" fillId="0" borderId="18" xfId="0" applyNumberFormat="1" applyFont="1" applyFill="1" applyBorder="1" applyAlignment="1">
      <alignment horizontal="center" vertical="center" wrapText="1"/>
    </xf>
    <xf numFmtId="0" fontId="91" fillId="0" borderId="18" xfId="0" applyFont="1" applyFill="1" applyBorder="1" applyAlignment="1">
      <alignment horizontal="center" vertical="center" wrapText="1"/>
    </xf>
    <xf numFmtId="8" fontId="91" fillId="0" borderId="18" xfId="0" applyNumberFormat="1" applyFont="1" applyFill="1" applyBorder="1" applyAlignment="1">
      <alignment horizontal="center" vertical="center" wrapText="1"/>
    </xf>
    <xf numFmtId="8" fontId="91" fillId="0" borderId="18" xfId="0" applyNumberFormat="1" applyFont="1" applyFill="1" applyBorder="1" applyAlignment="1">
      <alignment horizontal="center" vertical="center"/>
    </xf>
    <xf numFmtId="14" fontId="91" fillId="0" borderId="18" xfId="0" applyNumberFormat="1" applyFont="1" applyFill="1" applyBorder="1" applyAlignment="1">
      <alignment horizontal="center" vertical="center"/>
    </xf>
    <xf numFmtId="0" fontId="91" fillId="0" borderId="18" xfId="0" applyFont="1" applyBorder="1" applyAlignment="1">
      <alignment horizontal="center" vertical="center" wrapText="1"/>
    </xf>
    <xf numFmtId="0" fontId="91" fillId="0" borderId="18" xfId="0" applyNumberFormat="1" applyFont="1" applyBorder="1" applyAlignment="1">
      <alignment horizontal="center" vertical="center" wrapText="1"/>
    </xf>
    <xf numFmtId="8" fontId="91" fillId="0" borderId="18" xfId="0" applyNumberFormat="1" applyFont="1" applyBorder="1" applyAlignment="1">
      <alignment horizontal="center" vertical="center" wrapText="1"/>
    </xf>
    <xf numFmtId="14" fontId="91" fillId="0" borderId="18" xfId="0" applyNumberFormat="1" applyFont="1" applyBorder="1" applyAlignment="1">
      <alignment horizontal="center" vertical="center" wrapText="1"/>
    </xf>
    <xf numFmtId="0" fontId="19" fillId="0" borderId="18" xfId="0" applyFont="1" applyBorder="1" applyAlignment="1">
      <alignment horizontal="center" vertical="center" wrapText="1"/>
    </xf>
    <xf numFmtId="164" fontId="6" fillId="38" borderId="18" xfId="0" applyNumberFormat="1" applyFont="1" applyFill="1" applyBorder="1" applyAlignment="1">
      <alignment horizontal="center" vertical="center"/>
    </xf>
    <xf numFmtId="14" fontId="80" fillId="33" borderId="18" xfId="51" applyNumberFormat="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1" fontId="6" fillId="0" borderId="38" xfId="0" applyNumberFormat="1" applyFont="1" applyFill="1" applyBorder="1" applyAlignment="1">
      <alignment horizontal="center" vertical="center" wrapText="1"/>
    </xf>
    <xf numFmtId="164" fontId="86" fillId="0" borderId="18" xfId="0" applyNumberFormat="1" applyFont="1" applyFill="1" applyBorder="1" applyAlignment="1">
      <alignment horizontal="center" vertical="center"/>
    </xf>
    <xf numFmtId="0" fontId="80" fillId="0" borderId="18" xfId="51" applyFont="1" applyFill="1" applyBorder="1" applyAlignment="1">
      <alignment horizontal="center" vertical="center" wrapText="1"/>
      <protection/>
    </xf>
    <xf numFmtId="164" fontId="6" fillId="33" borderId="18" xfId="0" applyNumberFormat="1" applyFont="1" applyFill="1" applyBorder="1" applyAlignment="1">
      <alignment horizontal="center" vertical="center"/>
    </xf>
    <xf numFmtId="49" fontId="91" fillId="0" borderId="18" xfId="0" applyNumberFormat="1" applyFont="1" applyBorder="1" applyAlignment="1">
      <alignment horizontal="center" vertical="center" wrapText="1"/>
    </xf>
    <xf numFmtId="0" fontId="80" fillId="0" borderId="18" xfId="51" applyFont="1" applyFill="1" applyBorder="1" applyAlignment="1">
      <alignment horizontal="center" vertical="center" wrapText="1"/>
      <protection/>
    </xf>
    <xf numFmtId="0" fontId="88" fillId="0" borderId="27" xfId="5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0" fontId="88" fillId="0" borderId="27" xfId="51" applyFont="1" applyFill="1" applyBorder="1" applyAlignment="1">
      <alignment horizontal="center" vertical="center" wrapText="1"/>
      <protection/>
    </xf>
    <xf numFmtId="49" fontId="91" fillId="0" borderId="40" xfId="0" applyNumberFormat="1" applyFont="1" applyFill="1" applyBorder="1" applyAlignment="1">
      <alignment horizontal="center" vertical="center" wrapText="1"/>
    </xf>
    <xf numFmtId="14" fontId="0" fillId="33" borderId="18" xfId="0" applyNumberFormat="1" applyFill="1" applyBorder="1" applyAlignment="1">
      <alignment horizontal="center" vertical="center"/>
    </xf>
    <xf numFmtId="0" fontId="80" fillId="33" borderId="18" xfId="51" applyFont="1" applyFill="1" applyBorder="1" applyAlignment="1">
      <alignment horizontal="center" vertical="center" wrapText="1"/>
      <protection/>
    </xf>
    <xf numFmtId="164" fontId="80" fillId="33" borderId="18" xfId="51" applyNumberFormat="1" applyFont="1" applyFill="1" applyBorder="1" applyAlignment="1">
      <alignment horizontal="center" vertical="center" wrapText="1"/>
      <protection/>
    </xf>
    <xf numFmtId="164" fontId="6" fillId="33" borderId="18" xfId="0" applyNumberFormat="1" applyFont="1" applyFill="1" applyBorder="1" applyAlignment="1">
      <alignment horizontal="center" vertical="center" wrapText="1"/>
    </xf>
    <xf numFmtId="14" fontId="80" fillId="38" borderId="18" xfId="51" applyNumberFormat="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0" fontId="88" fillId="0" borderId="18" xfId="5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164" fontId="6" fillId="0" borderId="18" xfId="0" applyNumberFormat="1" applyFont="1" applyFill="1" applyBorder="1" applyAlignment="1">
      <alignment horizontal="center" vertical="center" wrapText="1" shrinkToFit="1"/>
    </xf>
    <xf numFmtId="0" fontId="80" fillId="0" borderId="0" xfId="51" applyFont="1" applyFill="1" applyBorder="1" applyAlignment="1">
      <alignment horizontal="center" vertical="center" wrapText="1"/>
      <protection/>
    </xf>
    <xf numFmtId="164" fontId="86" fillId="0" borderId="18" xfId="0" applyNumberFormat="1" applyFont="1" applyFill="1" applyBorder="1" applyAlignment="1">
      <alignment horizontal="center" vertical="center"/>
    </xf>
    <xf numFmtId="0" fontId="80" fillId="0" borderId="18" xfId="5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0" fontId="60" fillId="33" borderId="0" xfId="0" applyFont="1" applyFill="1" applyBorder="1" applyAlignment="1">
      <alignment horizontal="center" vertical="center"/>
    </xf>
    <xf numFmtId="0" fontId="80" fillId="0" borderId="18" xfId="51" applyFont="1" applyFill="1" applyBorder="1" applyAlignment="1">
      <alignment horizontal="center" vertical="center" wrapText="1"/>
      <protection/>
    </xf>
    <xf numFmtId="0" fontId="80" fillId="0" borderId="18" xfId="0" applyFont="1" applyFill="1" applyBorder="1" applyAlignment="1">
      <alignment horizontal="center" vertical="center"/>
    </xf>
    <xf numFmtId="0" fontId="88" fillId="0" borderId="18" xfId="51" applyFont="1" applyFill="1" applyBorder="1" applyAlignment="1">
      <alignment horizontal="center" vertical="center" wrapText="1"/>
      <protection/>
    </xf>
    <xf numFmtId="0" fontId="80" fillId="0" borderId="18" xfId="51" applyFont="1" applyFill="1" applyBorder="1" applyAlignment="1">
      <alignment horizontal="center" vertical="center" wrapText="1"/>
      <protection/>
    </xf>
    <xf numFmtId="172" fontId="6" fillId="0" borderId="17" xfId="0" applyNumberFormat="1" applyFont="1" applyFill="1" applyBorder="1" applyAlignment="1">
      <alignment horizontal="center" vertical="center" wrapText="1"/>
    </xf>
    <xf numFmtId="172" fontId="6" fillId="0" borderId="40" xfId="0" applyNumberFormat="1" applyFont="1" applyFill="1" applyBorder="1" applyAlignment="1">
      <alignment horizontal="center" vertical="center" wrapText="1"/>
    </xf>
    <xf numFmtId="172" fontId="6" fillId="0" borderId="41" xfId="0" applyNumberFormat="1" applyFont="1" applyFill="1" applyBorder="1" applyAlignment="1">
      <alignment horizontal="center" vertical="center" wrapText="1"/>
    </xf>
    <xf numFmtId="0" fontId="6" fillId="0" borderId="42" xfId="51" applyFont="1" applyFill="1" applyBorder="1" applyAlignment="1">
      <alignment horizontal="center" vertical="center" wrapText="1"/>
      <protection/>
    </xf>
    <xf numFmtId="0" fontId="88" fillId="0" borderId="39" xfId="51" applyFont="1" applyFill="1" applyBorder="1" applyAlignment="1">
      <alignment horizontal="center" vertical="center" wrapText="1"/>
      <protection/>
    </xf>
    <xf numFmtId="0" fontId="88" fillId="0" borderId="27" xfId="51" applyFont="1" applyFill="1" applyBorder="1" applyAlignment="1">
      <alignment horizontal="center" vertical="center" wrapText="1"/>
      <protection/>
    </xf>
    <xf numFmtId="0" fontId="80" fillId="0" borderId="42" xfId="51" applyFont="1" applyFill="1" applyBorder="1" applyAlignment="1">
      <alignment horizontal="center" vertical="center" wrapText="1"/>
      <protection/>
    </xf>
    <xf numFmtId="0" fontId="80" fillId="0" borderId="39" xfId="51" applyFont="1" applyFill="1" applyBorder="1" applyAlignment="1">
      <alignment horizontal="center" vertical="center" wrapText="1"/>
      <protection/>
    </xf>
    <xf numFmtId="0" fontId="80" fillId="0" borderId="27" xfId="51" applyFont="1" applyFill="1" applyBorder="1" applyAlignment="1">
      <alignment horizontal="center" vertical="center" wrapText="1"/>
      <protection/>
    </xf>
    <xf numFmtId="164" fontId="6" fillId="0" borderId="18" xfId="0" applyNumberFormat="1" applyFont="1" applyFill="1" applyBorder="1" applyAlignment="1">
      <alignment horizontal="center" vertical="center" wrapText="1"/>
    </xf>
    <xf numFmtId="0" fontId="88" fillId="0" borderId="42" xfId="51" applyFont="1" applyFill="1" applyBorder="1" applyAlignment="1">
      <alignment horizontal="center" vertical="center" wrapText="1"/>
      <protection/>
    </xf>
    <xf numFmtId="164" fontId="85" fillId="0" borderId="18" xfId="0" applyNumberFormat="1" applyFont="1" applyFill="1" applyBorder="1" applyAlignment="1">
      <alignment horizontal="center" vertical="center"/>
    </xf>
    <xf numFmtId="0" fontId="57" fillId="33" borderId="0" xfId="0" applyFont="1" applyFill="1" applyAlignment="1">
      <alignment horizontal="center"/>
    </xf>
    <xf numFmtId="0" fontId="7" fillId="33" borderId="30" xfId="0" applyFont="1" applyFill="1" applyBorder="1" applyAlignment="1">
      <alignment horizontal="center"/>
    </xf>
    <xf numFmtId="0" fontId="7" fillId="33" borderId="31" xfId="0" applyFont="1" applyFill="1" applyBorder="1" applyAlignment="1">
      <alignment horizontal="center"/>
    </xf>
    <xf numFmtId="0" fontId="7" fillId="33" borderId="32" xfId="0" applyFont="1" applyFill="1" applyBorder="1" applyAlignment="1">
      <alignment horizontal="center"/>
    </xf>
    <xf numFmtId="0" fontId="7" fillId="33" borderId="33" xfId="0" applyFont="1" applyFill="1" applyBorder="1" applyAlignment="1">
      <alignment horizontal="center"/>
    </xf>
    <xf numFmtId="0" fontId="7" fillId="33" borderId="34" xfId="0" applyFont="1" applyFill="1" applyBorder="1" applyAlignment="1">
      <alignment horizontal="center"/>
    </xf>
    <xf numFmtId="0" fontId="7" fillId="33" borderId="35" xfId="0" applyFont="1" applyFill="1" applyBorder="1" applyAlignment="1">
      <alignment horizontal="center"/>
    </xf>
    <xf numFmtId="14" fontId="2" fillId="33" borderId="0" xfId="0" applyNumberFormat="1" applyFont="1" applyFill="1" applyBorder="1" applyAlignment="1">
      <alignment horizontal="center" vertical="center"/>
    </xf>
    <xf numFmtId="0" fontId="10" fillId="35" borderId="0" xfId="0" applyFont="1" applyFill="1" applyAlignment="1">
      <alignment horizontal="center" vertical="center" wrapText="1"/>
    </xf>
    <xf numFmtId="164" fontId="85" fillId="0" borderId="43" xfId="0" applyNumberFormat="1" applyFont="1" applyFill="1" applyBorder="1" applyAlignment="1">
      <alignment horizontal="center" vertical="center"/>
    </xf>
    <xf numFmtId="164" fontId="85" fillId="0" borderId="40" xfId="0" applyNumberFormat="1" applyFont="1" applyFill="1" applyBorder="1" applyAlignment="1">
      <alignment horizontal="center" vertical="center"/>
    </xf>
    <xf numFmtId="164" fontId="85" fillId="0" borderId="41" xfId="0" applyNumberFormat="1" applyFont="1" applyFill="1" applyBorder="1" applyAlignment="1">
      <alignment horizontal="center" vertical="center"/>
    </xf>
    <xf numFmtId="164" fontId="85" fillId="0" borderId="43" xfId="0" applyNumberFormat="1" applyFont="1" applyFill="1" applyBorder="1" applyAlignment="1">
      <alignment horizontal="center" vertical="center" wrapText="1"/>
    </xf>
    <xf numFmtId="164" fontId="85" fillId="0" borderId="40" xfId="0" applyNumberFormat="1" applyFont="1" applyFill="1" applyBorder="1" applyAlignment="1">
      <alignment horizontal="center" vertical="center" wrapText="1"/>
    </xf>
    <xf numFmtId="164" fontId="85" fillId="0" borderId="41" xfId="0" applyNumberFormat="1" applyFont="1" applyFill="1" applyBorder="1" applyAlignment="1">
      <alignment horizontal="center" vertical="center" wrapText="1"/>
    </xf>
    <xf numFmtId="0" fontId="80" fillId="0" borderId="27" xfId="0" applyFont="1" applyFill="1" applyBorder="1" applyAlignment="1">
      <alignment horizontal="center" vertical="center"/>
    </xf>
    <xf numFmtId="0" fontId="4" fillId="0" borderId="18" xfId="0" applyFont="1" applyFill="1" applyBorder="1" applyAlignment="1">
      <alignment horizontal="center" vertical="center" wrapText="1"/>
    </xf>
    <xf numFmtId="0" fontId="80" fillId="0" borderId="18" xfId="51" applyFont="1" applyFill="1" applyBorder="1" applyAlignment="1">
      <alignment horizontal="center" wrapText="1"/>
      <protection/>
    </xf>
    <xf numFmtId="164" fontId="6" fillId="0" borderId="18" xfId="0" applyNumberFormat="1" applyFont="1" applyFill="1" applyBorder="1" applyAlignment="1">
      <alignment horizontal="center" vertical="center" wrapText="1" shrinkToFit="1"/>
    </xf>
    <xf numFmtId="164" fontId="6" fillId="0" borderId="42" xfId="0" applyNumberFormat="1"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0" fontId="7" fillId="0" borderId="18" xfId="51" applyFont="1" applyFill="1" applyBorder="1" applyAlignment="1">
      <alignment horizontal="center" vertical="center" wrapText="1"/>
      <protection/>
    </xf>
    <xf numFmtId="0" fontId="94" fillId="0" borderId="18" xfId="51" applyFont="1" applyFill="1" applyBorder="1" applyAlignment="1">
      <alignment horizontal="center" vertical="center" wrapText="1"/>
      <protection/>
    </xf>
    <xf numFmtId="0" fontId="4" fillId="0" borderId="17" xfId="50" applyFont="1" applyFill="1" applyBorder="1" applyAlignment="1">
      <alignment horizontal="center" vertical="center" wrapText="1"/>
      <protection/>
    </xf>
    <xf numFmtId="0" fontId="4" fillId="0" borderId="40" xfId="50" applyFont="1" applyFill="1" applyBorder="1" applyAlignment="1">
      <alignment horizontal="center" vertical="center" wrapText="1"/>
      <protection/>
    </xf>
    <xf numFmtId="0" fontId="4" fillId="0" borderId="41" xfId="50" applyFont="1" applyFill="1" applyBorder="1" applyAlignment="1">
      <alignment horizontal="center" vertical="center" wrapText="1"/>
      <protection/>
    </xf>
    <xf numFmtId="0" fontId="4" fillId="0" borderId="1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80" fillId="0" borderId="42" xfId="51" applyFont="1" applyFill="1" applyBorder="1" applyAlignment="1">
      <alignment horizontal="center" wrapText="1"/>
      <protection/>
    </xf>
    <xf numFmtId="0" fontId="80" fillId="0" borderId="39" xfId="51" applyFont="1" applyFill="1" applyBorder="1" applyAlignment="1">
      <alignment horizontal="center" wrapText="1"/>
      <protection/>
    </xf>
    <xf numFmtId="0" fontId="80" fillId="0" borderId="27" xfId="51" applyFont="1" applyFill="1" applyBorder="1" applyAlignment="1">
      <alignment horizontal="center" wrapText="1"/>
      <protection/>
    </xf>
    <xf numFmtId="164" fontId="6" fillId="0" borderId="18"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80" fillId="0" borderId="0" xfId="51" applyFont="1" applyFill="1" applyBorder="1" applyAlignment="1">
      <alignment horizontal="center" vertical="center" wrapText="1"/>
      <protection/>
    </xf>
    <xf numFmtId="164" fontId="6" fillId="0" borderId="0" xfId="0" applyNumberFormat="1" applyFont="1" applyFill="1" applyBorder="1" applyAlignment="1">
      <alignment horizontal="center" vertical="center" wrapText="1" shrinkToFit="1"/>
    </xf>
    <xf numFmtId="164" fontId="6" fillId="0" borderId="0" xfId="0" applyNumberFormat="1" applyFont="1" applyFill="1" applyBorder="1" applyAlignment="1">
      <alignment horizontal="center" vertical="center" wrapText="1"/>
    </xf>
    <xf numFmtId="0" fontId="80" fillId="0" borderId="0" xfId="0" applyFont="1" applyFill="1" applyBorder="1" applyAlignment="1">
      <alignment horizontal="center" vertical="center"/>
    </xf>
    <xf numFmtId="0" fontId="88" fillId="0" borderId="0" xfId="51" applyFont="1" applyFill="1" applyBorder="1" applyAlignment="1">
      <alignment horizontal="center" vertical="center" wrapText="1"/>
      <protection/>
    </xf>
    <xf numFmtId="1" fontId="6" fillId="0" borderId="37" xfId="0" applyNumberFormat="1" applyFont="1" applyFill="1" applyBorder="1" applyAlignment="1">
      <alignment horizontal="center" vertical="center" wrapText="1"/>
    </xf>
    <xf numFmtId="1" fontId="6" fillId="0" borderId="38" xfId="0" applyNumberFormat="1" applyFont="1" applyFill="1" applyBorder="1" applyAlignment="1">
      <alignment horizontal="center" vertical="center" wrapText="1"/>
    </xf>
    <xf numFmtId="164" fontId="86" fillId="0" borderId="18" xfId="0" applyNumberFormat="1" applyFont="1" applyFill="1" applyBorder="1" applyAlignment="1">
      <alignment horizontal="center" vertical="center"/>
    </xf>
    <xf numFmtId="0" fontId="94" fillId="0" borderId="42" xfId="51" applyFont="1" applyFill="1" applyBorder="1" applyAlignment="1">
      <alignment horizontal="center" vertical="center" wrapText="1"/>
      <protection/>
    </xf>
    <xf numFmtId="0" fontId="88" fillId="0" borderId="17" xfId="51" applyFont="1" applyFill="1" applyBorder="1" applyAlignment="1">
      <alignment horizontal="center" vertical="center" wrapText="1"/>
      <protection/>
    </xf>
    <xf numFmtId="0" fontId="88" fillId="0" borderId="40" xfId="51" applyFont="1" applyFill="1" applyBorder="1" applyAlignment="1">
      <alignment horizontal="center" vertical="center" wrapText="1"/>
      <protection/>
    </xf>
    <xf numFmtId="0" fontId="88" fillId="0" borderId="41" xfId="51" applyFont="1" applyFill="1" applyBorder="1" applyAlignment="1">
      <alignment horizontal="center" vertical="center" wrapText="1"/>
      <protection/>
    </xf>
    <xf numFmtId="0" fontId="8" fillId="0" borderId="18" xfId="51" applyFont="1" applyFill="1" applyBorder="1" applyAlignment="1">
      <alignment horizontal="center" vertical="center" wrapText="1"/>
      <protection/>
    </xf>
    <xf numFmtId="0" fontId="3" fillId="0" borderId="40" xfId="50" applyFont="1" applyFill="1" applyBorder="1" applyAlignment="1">
      <alignment horizontal="center" vertical="center" wrapText="1"/>
      <protection/>
    </xf>
    <xf numFmtId="0" fontId="3" fillId="0" borderId="41" xfId="50" applyFont="1" applyFill="1" applyBorder="1" applyAlignment="1">
      <alignment horizontal="center" vertical="center" wrapText="1"/>
      <protection/>
    </xf>
    <xf numFmtId="1" fontId="92" fillId="37" borderId="39" xfId="0" applyNumberFormat="1" applyFont="1" applyFill="1" applyBorder="1" applyAlignment="1">
      <alignment horizontal="center" vertical="center" wrapText="1"/>
    </xf>
    <xf numFmtId="164" fontId="86" fillId="0" borderId="18" xfId="0" applyNumberFormat="1" applyFont="1" applyFill="1" applyBorder="1" applyAlignment="1">
      <alignment horizontal="center" vertical="center" wrapText="1"/>
    </xf>
    <xf numFmtId="0" fontId="7" fillId="37" borderId="18" xfId="0" applyFont="1" applyFill="1" applyBorder="1" applyAlignment="1">
      <alignment horizontal="center" vertical="center" wrapText="1"/>
    </xf>
    <xf numFmtId="0" fontId="60" fillId="33" borderId="18" xfId="0" applyFont="1" applyFill="1" applyBorder="1" applyAlignment="1">
      <alignment horizontal="center" vertical="center"/>
    </xf>
    <xf numFmtId="164" fontId="8" fillId="0" borderId="42" xfId="0" applyNumberFormat="1" applyFont="1" applyFill="1" applyBorder="1" applyAlignment="1">
      <alignment horizontal="center" vertical="center" wrapText="1" shrinkToFit="1"/>
    </xf>
    <xf numFmtId="164" fontId="8" fillId="0" borderId="39" xfId="0" applyNumberFormat="1" applyFont="1" applyFill="1" applyBorder="1" applyAlignment="1">
      <alignment horizontal="center" vertical="center" wrapText="1" shrinkToFit="1"/>
    </xf>
    <xf numFmtId="164" fontId="8" fillId="0" borderId="27" xfId="0" applyNumberFormat="1" applyFont="1" applyFill="1" applyBorder="1" applyAlignment="1">
      <alignment horizontal="center" vertical="center" wrapText="1" shrinkToFit="1"/>
    </xf>
    <xf numFmtId="0" fontId="95" fillId="0" borderId="0" xfId="0" applyFont="1" applyAlignment="1">
      <alignment horizontal="center"/>
    </xf>
    <xf numFmtId="0" fontId="95" fillId="0" borderId="0" xfId="0" applyFont="1" applyAlignment="1">
      <alignment horizontal="center" vertical="center"/>
    </xf>
    <xf numFmtId="0" fontId="74" fillId="39" borderId="18" xfId="0" applyFont="1" applyFill="1" applyBorder="1" applyAlignment="1">
      <alignment horizontal="center" vertical="center"/>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3" xfId="50"/>
    <cellStyle name="Normal 3" xfId="51"/>
    <cellStyle name="Normal 3 2"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dxfs count="819">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
      <fill>
        <patternFill>
          <bgColor indexed="49"/>
        </patternFill>
      </fill>
    </dxf>
    <dxf>
      <fill>
        <patternFill>
          <bgColor indexed="10"/>
        </patternFill>
      </fill>
    </dxf>
    <dxf>
      <fill>
        <patternFill>
          <bgColor indexed="47"/>
        </patternFill>
      </fill>
    </dxf>
    <dxf>
      <fill>
        <patternFill>
          <bgColor indexed="40"/>
        </patternFill>
      </fill>
    </dxf>
    <dxf>
      <fill>
        <patternFill>
          <bgColor indexed="10"/>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209550</xdr:rowOff>
    </xdr:from>
    <xdr:to>
      <xdr:col>3</xdr:col>
      <xdr:colOff>1304925</xdr:colOff>
      <xdr:row>4</xdr:row>
      <xdr:rowOff>9525</xdr:rowOff>
    </xdr:to>
    <xdr:pic>
      <xdr:nvPicPr>
        <xdr:cNvPr id="1" name="Imagem 2" descr="http://www.cnj.jus.br/intranet/templates/intranet/images/logo-cnj-intra.png"/>
        <xdr:cNvPicPr preferRelativeResize="1">
          <a:picLocks noChangeAspect="1"/>
        </xdr:cNvPicPr>
      </xdr:nvPicPr>
      <xdr:blipFill>
        <a:blip r:embed="rId1"/>
        <a:stretch>
          <a:fillRect/>
        </a:stretch>
      </xdr:blipFill>
      <xdr:spPr>
        <a:xfrm>
          <a:off x="2000250" y="0"/>
          <a:ext cx="15335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904875</xdr:colOff>
      <xdr:row>2</xdr:row>
      <xdr:rowOff>19050</xdr:rowOff>
    </xdr:from>
    <xdr:to>
      <xdr:col>3</xdr:col>
      <xdr:colOff>1228725</xdr:colOff>
      <xdr:row>7</xdr:row>
      <xdr:rowOff>19050</xdr:rowOff>
    </xdr:to>
    <xdr:pic>
      <xdr:nvPicPr>
        <xdr:cNvPr id="1" name="Imagem 3" descr="http://www.cnj.jus.br/intranet/templates/intranet/images/logo-cnj-intra.png"/>
        <xdr:cNvPicPr preferRelativeResize="1">
          <a:picLocks noChangeAspect="1"/>
        </xdr:cNvPicPr>
      </xdr:nvPicPr>
      <xdr:blipFill>
        <a:blip r:embed="rId1"/>
        <a:stretch>
          <a:fillRect/>
        </a:stretch>
      </xdr:blipFill>
      <xdr:spPr>
        <a:xfrm>
          <a:off x="1609725" y="19050"/>
          <a:ext cx="15621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1314450</xdr:colOff>
      <xdr:row>7</xdr:row>
      <xdr:rowOff>0</xdr:rowOff>
    </xdr:to>
    <xdr:pic>
      <xdr:nvPicPr>
        <xdr:cNvPr id="1" name="Imagem 2" descr="http://www.cnj.jus.br/intranet/templates/intranet/images/logo-cnj-intra.png"/>
        <xdr:cNvPicPr preferRelativeResize="1">
          <a:picLocks noChangeAspect="1"/>
        </xdr:cNvPicPr>
      </xdr:nvPicPr>
      <xdr:blipFill>
        <a:blip r:embed="rId1"/>
        <a:stretch>
          <a:fillRect/>
        </a:stretch>
      </xdr:blipFill>
      <xdr:spPr>
        <a:xfrm>
          <a:off x="0" y="0"/>
          <a:ext cx="25431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showGridLines="0" zoomScale="85" zoomScaleNormal="85" zoomScalePageLayoutView="0" workbookViewId="0" topLeftCell="A42">
      <selection activeCell="D51" sqref="D51:D53"/>
    </sheetView>
  </sheetViews>
  <sheetFormatPr defaultColWidth="9.140625" defaultRowHeight="30" customHeight="1"/>
  <cols>
    <col min="1" max="1" width="12.00390625" style="99" customWidth="1"/>
    <col min="2" max="2" width="18.00390625" style="99" customWidth="1"/>
    <col min="3" max="3" width="3.421875" style="15" customWidth="1"/>
    <col min="4" max="4" width="38.140625" style="0" customWidth="1"/>
    <col min="5" max="5" width="11.421875" style="0" customWidth="1"/>
    <col min="6" max="6" width="12.140625" style="0" customWidth="1"/>
    <col min="7" max="7" width="11.8515625" style="0" customWidth="1"/>
    <col min="8" max="8" width="11.421875" style="0" customWidth="1"/>
    <col min="9" max="9" width="13.00390625" style="0" customWidth="1"/>
    <col min="10" max="14" width="13.00390625" style="99" customWidth="1"/>
    <col min="15" max="15" width="13.00390625" style="0" customWidth="1"/>
    <col min="16" max="16" width="13.140625" style="0" customWidth="1"/>
    <col min="17" max="17" width="12.57421875" style="0" customWidth="1"/>
    <col min="18" max="18" width="12.00390625" style="0" customWidth="1"/>
    <col min="19" max="19" width="10.8515625" style="0" customWidth="1"/>
    <col min="20" max="20" width="9.8515625" style="0" customWidth="1"/>
    <col min="21" max="21" width="10.421875" style="0" customWidth="1"/>
    <col min="22" max="22" width="11.8515625" style="0" customWidth="1"/>
    <col min="23" max="23" width="11.28125" style="0" customWidth="1"/>
    <col min="24" max="24" width="10.28125" style="0" customWidth="1"/>
    <col min="25" max="25" width="16.00390625" style="0" customWidth="1"/>
    <col min="26" max="26" width="20.140625" style="100" customWidth="1"/>
    <col min="27" max="27" width="14.421875" style="50" hidden="1" customWidth="1"/>
  </cols>
  <sheetData>
    <row r="1" spans="1:27" s="1" customFormat="1" ht="30" customHeight="1" hidden="1">
      <c r="A1" s="100"/>
      <c r="B1" s="100"/>
      <c r="C1" s="270">
        <f ca="1">TODAY()</f>
        <v>43803</v>
      </c>
      <c r="D1" s="270"/>
      <c r="E1" s="38"/>
      <c r="F1" s="70"/>
      <c r="G1" s="70"/>
      <c r="H1" s="70">
        <v>2</v>
      </c>
      <c r="I1" s="70">
        <v>4</v>
      </c>
      <c r="J1" s="70">
        <v>2</v>
      </c>
      <c r="K1" s="70">
        <v>2</v>
      </c>
      <c r="L1" s="70">
        <v>5</v>
      </c>
      <c r="M1" s="70">
        <v>2</v>
      </c>
      <c r="N1" s="70">
        <v>2</v>
      </c>
      <c r="O1" s="70">
        <v>22</v>
      </c>
      <c r="P1" s="38">
        <v>5</v>
      </c>
      <c r="Q1" s="38">
        <v>2</v>
      </c>
      <c r="R1" s="38">
        <v>2</v>
      </c>
      <c r="S1" s="81">
        <v>2</v>
      </c>
      <c r="T1" s="38">
        <v>3</v>
      </c>
      <c r="U1" s="38">
        <v>3</v>
      </c>
      <c r="V1" s="38">
        <v>5</v>
      </c>
      <c r="W1" s="38">
        <v>3</v>
      </c>
      <c r="X1" s="38">
        <v>2</v>
      </c>
      <c r="Y1" s="38">
        <v>1</v>
      </c>
      <c r="Z1" s="38"/>
      <c r="AA1" s="152"/>
    </row>
    <row r="2" spans="3:26" ht="30" customHeight="1" hidden="1">
      <c r="C2" s="41"/>
      <c r="D2" s="41"/>
      <c r="E2" s="3"/>
      <c r="F2" s="3"/>
      <c r="G2" s="3"/>
      <c r="H2" s="3"/>
      <c r="I2" s="3"/>
      <c r="J2" s="3"/>
      <c r="K2" s="3"/>
      <c r="L2" s="3"/>
      <c r="M2" s="3"/>
      <c r="N2" s="3"/>
      <c r="O2" s="3"/>
      <c r="P2" s="3"/>
      <c r="Q2" s="3"/>
      <c r="R2" s="3"/>
      <c r="S2" s="3"/>
      <c r="T2" s="3"/>
      <c r="U2" s="3"/>
      <c r="V2" s="3"/>
      <c r="W2" s="3"/>
      <c r="X2" s="3"/>
      <c r="Y2" s="3"/>
      <c r="Z2" s="38"/>
    </row>
    <row r="3" spans="3:26" ht="30" customHeight="1">
      <c r="C3" s="53"/>
      <c r="D3" s="54"/>
      <c r="E3" s="271" t="s">
        <v>42</v>
      </c>
      <c r="F3" s="271"/>
      <c r="G3" s="271"/>
      <c r="H3" s="271"/>
      <c r="I3" s="271"/>
      <c r="J3" s="271"/>
      <c r="K3" s="271"/>
      <c r="L3" s="271"/>
      <c r="M3" s="271"/>
      <c r="N3" s="271"/>
      <c r="O3" s="271"/>
      <c r="P3" s="271"/>
      <c r="Q3" s="271"/>
      <c r="R3" s="271"/>
      <c r="S3" s="271"/>
      <c r="T3" s="271"/>
      <c r="U3" s="271"/>
      <c r="V3" s="271"/>
      <c r="W3" s="271"/>
      <c r="X3" s="54"/>
      <c r="Y3" s="54"/>
      <c r="Z3" s="55"/>
    </row>
    <row r="4" spans="3:26" ht="30" customHeight="1">
      <c r="C4" s="55"/>
      <c r="D4" s="54"/>
      <c r="E4" s="271"/>
      <c r="F4" s="271"/>
      <c r="G4" s="271"/>
      <c r="H4" s="271"/>
      <c r="I4" s="271"/>
      <c r="J4" s="271"/>
      <c r="K4" s="271"/>
      <c r="L4" s="271"/>
      <c r="M4" s="271"/>
      <c r="N4" s="271"/>
      <c r="O4" s="271"/>
      <c r="P4" s="271"/>
      <c r="Q4" s="271"/>
      <c r="R4" s="271"/>
      <c r="S4" s="271"/>
      <c r="T4" s="271"/>
      <c r="U4" s="271"/>
      <c r="V4" s="271"/>
      <c r="W4" s="271"/>
      <c r="X4" s="54"/>
      <c r="Y4" s="54"/>
      <c r="Z4" s="55"/>
    </row>
    <row r="5" spans="3:26" ht="30" customHeight="1">
      <c r="C5" s="55"/>
      <c r="D5" s="54"/>
      <c r="E5" s="271"/>
      <c r="F5" s="271"/>
      <c r="G5" s="271"/>
      <c r="H5" s="271"/>
      <c r="I5" s="271"/>
      <c r="J5" s="271"/>
      <c r="K5" s="271"/>
      <c r="L5" s="271"/>
      <c r="M5" s="271"/>
      <c r="N5" s="271"/>
      <c r="O5" s="271"/>
      <c r="P5" s="271"/>
      <c r="Q5" s="271"/>
      <c r="R5" s="271"/>
      <c r="S5" s="271"/>
      <c r="T5" s="271"/>
      <c r="U5" s="271"/>
      <c r="V5" s="271"/>
      <c r="W5" s="271"/>
      <c r="X5" s="54"/>
      <c r="Y5" s="54"/>
      <c r="Z5" s="55"/>
    </row>
    <row r="6" spans="3:26" ht="30" customHeight="1" thickBot="1">
      <c r="C6" s="55"/>
      <c r="D6" s="55"/>
      <c r="E6" s="271"/>
      <c r="F6" s="271"/>
      <c r="G6" s="271"/>
      <c r="H6" s="271"/>
      <c r="I6" s="271"/>
      <c r="J6" s="271"/>
      <c r="K6" s="271"/>
      <c r="L6" s="271"/>
      <c r="M6" s="271"/>
      <c r="N6" s="271"/>
      <c r="O6" s="271"/>
      <c r="P6" s="271"/>
      <c r="Q6" s="271"/>
      <c r="R6" s="271"/>
      <c r="S6" s="271"/>
      <c r="T6" s="271"/>
      <c r="U6" s="271"/>
      <c r="V6" s="271"/>
      <c r="W6" s="271"/>
      <c r="X6" s="55"/>
      <c r="Y6" s="55"/>
      <c r="Z6" s="55"/>
    </row>
    <row r="7" spans="3:27" s="9" customFormat="1" ht="30" customHeight="1" thickBot="1">
      <c r="C7" s="25"/>
      <c r="D7"/>
      <c r="E7" s="26"/>
      <c r="F7" s="26"/>
      <c r="G7" s="85" t="s">
        <v>0</v>
      </c>
      <c r="H7" s="57" t="s">
        <v>1</v>
      </c>
      <c r="I7" s="57" t="s">
        <v>0</v>
      </c>
      <c r="J7" s="57" t="s">
        <v>4</v>
      </c>
      <c r="K7" s="57" t="s">
        <v>1</v>
      </c>
      <c r="L7" s="57" t="s">
        <v>56</v>
      </c>
      <c r="M7" s="57" t="s">
        <v>4</v>
      </c>
      <c r="N7" s="57" t="s">
        <v>1</v>
      </c>
      <c r="O7" s="57" t="s">
        <v>57</v>
      </c>
      <c r="P7" s="57" t="s">
        <v>61</v>
      </c>
      <c r="Q7" s="57" t="s">
        <v>1</v>
      </c>
      <c r="R7" s="56" t="s">
        <v>3</v>
      </c>
      <c r="S7" s="56" t="s">
        <v>4</v>
      </c>
      <c r="T7" s="57" t="s">
        <v>46</v>
      </c>
      <c r="U7" s="57" t="s">
        <v>6</v>
      </c>
      <c r="V7" s="57" t="s">
        <v>5</v>
      </c>
      <c r="W7" s="57" t="s">
        <v>6</v>
      </c>
      <c r="X7" s="57" t="s">
        <v>6</v>
      </c>
      <c r="Y7" s="58" t="s">
        <v>6</v>
      </c>
      <c r="Z7" s="150"/>
      <c r="AA7" s="51"/>
    </row>
    <row r="8" spans="3:27" s="21" customFormat="1" ht="48" customHeight="1">
      <c r="C8" s="59" t="s">
        <v>7</v>
      </c>
      <c r="D8" s="60" t="s">
        <v>28</v>
      </c>
      <c r="E8" s="60" t="s">
        <v>8</v>
      </c>
      <c r="F8" s="60"/>
      <c r="G8" s="60" t="s">
        <v>64</v>
      </c>
      <c r="H8" s="60" t="s">
        <v>115</v>
      </c>
      <c r="I8" s="60" t="s">
        <v>122</v>
      </c>
      <c r="J8" s="60" t="s">
        <v>124</v>
      </c>
      <c r="K8" s="60" t="s">
        <v>50</v>
      </c>
      <c r="L8" s="60" t="s">
        <v>100</v>
      </c>
      <c r="M8" s="60" t="s">
        <v>103</v>
      </c>
      <c r="N8" s="60" t="s">
        <v>101</v>
      </c>
      <c r="O8" s="61" t="s">
        <v>51</v>
      </c>
      <c r="P8" s="60" t="s">
        <v>9</v>
      </c>
      <c r="Q8" s="60" t="s">
        <v>27</v>
      </c>
      <c r="R8" s="61" t="s">
        <v>53</v>
      </c>
      <c r="S8" s="61" t="s">
        <v>10</v>
      </c>
      <c r="T8" s="60" t="s">
        <v>52</v>
      </c>
      <c r="U8" s="60" t="s">
        <v>12</v>
      </c>
      <c r="V8" s="60" t="s">
        <v>13</v>
      </c>
      <c r="W8" s="60" t="s">
        <v>14</v>
      </c>
      <c r="X8" s="60" t="s">
        <v>15</v>
      </c>
      <c r="Y8" s="62" t="s">
        <v>16</v>
      </c>
      <c r="Z8" s="151" t="s">
        <v>117</v>
      </c>
      <c r="AA8" s="63" t="s">
        <v>40</v>
      </c>
    </row>
    <row r="9" spans="1:27" s="48" customFormat="1" ht="30" customHeight="1">
      <c r="A9" s="158" t="s">
        <v>74</v>
      </c>
      <c r="B9" s="159" t="s">
        <v>70</v>
      </c>
      <c r="C9" s="248">
        <v>1</v>
      </c>
      <c r="D9" s="249" t="s">
        <v>127</v>
      </c>
      <c r="E9" s="250" t="s">
        <v>62</v>
      </c>
      <c r="F9" s="164" t="s">
        <v>26</v>
      </c>
      <c r="G9" s="98">
        <v>44176</v>
      </c>
      <c r="H9" s="96">
        <f aca="true" t="shared" si="0" ref="H9:Y9">_XLL.DIATRABALHO(G$9,H$1,$E$60:$E$73)</f>
        <v>44180</v>
      </c>
      <c r="I9" s="96">
        <f t="shared" si="0"/>
        <v>44186</v>
      </c>
      <c r="J9" s="96">
        <f t="shared" si="0"/>
        <v>44188</v>
      </c>
      <c r="K9" s="96">
        <f t="shared" si="0"/>
        <v>44190</v>
      </c>
      <c r="L9" s="96">
        <f t="shared" si="0"/>
        <v>44197</v>
      </c>
      <c r="M9" s="96">
        <f t="shared" si="0"/>
        <v>44201</v>
      </c>
      <c r="N9" s="96">
        <f t="shared" si="0"/>
        <v>44203</v>
      </c>
      <c r="O9" s="96">
        <f t="shared" si="0"/>
        <v>44235</v>
      </c>
      <c r="P9" s="96">
        <f t="shared" si="0"/>
        <v>44242</v>
      </c>
      <c r="Q9" s="96">
        <f t="shared" si="0"/>
        <v>44244</v>
      </c>
      <c r="R9" s="96">
        <f t="shared" si="0"/>
        <v>44246</v>
      </c>
      <c r="S9" s="96">
        <f t="shared" si="0"/>
        <v>44250</v>
      </c>
      <c r="T9" s="96">
        <f t="shared" si="0"/>
        <v>44253</v>
      </c>
      <c r="U9" s="96">
        <f t="shared" si="0"/>
        <v>44258</v>
      </c>
      <c r="V9" s="96">
        <f t="shared" si="0"/>
        <v>44265</v>
      </c>
      <c r="W9" s="96">
        <f t="shared" si="0"/>
        <v>44270</v>
      </c>
      <c r="X9" s="96">
        <f t="shared" si="0"/>
        <v>44272</v>
      </c>
      <c r="Y9" s="96">
        <f t="shared" si="0"/>
        <v>44273</v>
      </c>
      <c r="Z9" s="252"/>
      <c r="AA9" s="272">
        <v>43372</v>
      </c>
    </row>
    <row r="10" spans="1:27" s="48" customFormat="1" ht="30" customHeight="1">
      <c r="A10" s="160" t="s">
        <v>73</v>
      </c>
      <c r="B10" s="121" t="s">
        <v>85</v>
      </c>
      <c r="C10" s="248"/>
      <c r="D10" s="249"/>
      <c r="E10" s="250"/>
      <c r="F10" s="164" t="s">
        <v>25</v>
      </c>
      <c r="G10" s="98"/>
      <c r="H10" s="98"/>
      <c r="I10" s="98"/>
      <c r="J10" s="98"/>
      <c r="K10" s="98"/>
      <c r="L10" s="98"/>
      <c r="M10" s="98"/>
      <c r="N10" s="98"/>
      <c r="O10" s="98"/>
      <c r="P10" s="98"/>
      <c r="Q10" s="96"/>
      <c r="R10" s="96"/>
      <c r="S10" s="96"/>
      <c r="T10" s="96"/>
      <c r="U10" s="96"/>
      <c r="V10" s="96"/>
      <c r="W10" s="96"/>
      <c r="X10" s="96"/>
      <c r="Y10" s="96"/>
      <c r="Z10" s="252"/>
      <c r="AA10" s="273"/>
    </row>
    <row r="11" spans="1:27" s="48" customFormat="1" ht="30" customHeight="1">
      <c r="A11" s="161" t="s">
        <v>77</v>
      </c>
      <c r="B11" s="162" t="s">
        <v>92</v>
      </c>
      <c r="C11" s="248"/>
      <c r="D11" s="249"/>
      <c r="E11" s="250"/>
      <c r="F11" s="164" t="s">
        <v>39</v>
      </c>
      <c r="G11" s="250" t="s">
        <v>126</v>
      </c>
      <c r="H11" s="250"/>
      <c r="I11" s="250"/>
      <c r="J11" s="250"/>
      <c r="K11" s="112"/>
      <c r="L11" s="112"/>
      <c r="M11" s="112"/>
      <c r="N11" s="112"/>
      <c r="O11" s="112"/>
      <c r="P11" s="260"/>
      <c r="Q11" s="260"/>
      <c r="R11" s="260"/>
      <c r="S11" s="260"/>
      <c r="T11" s="260"/>
      <c r="U11" s="260"/>
      <c r="V11" s="260"/>
      <c r="W11" s="260"/>
      <c r="X11" s="260"/>
      <c r="Y11" s="260"/>
      <c r="Z11" s="253"/>
      <c r="AA11" s="274"/>
    </row>
    <row r="12" spans="1:27" s="48" customFormat="1" ht="30" customHeight="1">
      <c r="A12" s="158" t="s">
        <v>74</v>
      </c>
      <c r="B12" s="159" t="s">
        <v>70</v>
      </c>
      <c r="C12" s="248">
        <v>2</v>
      </c>
      <c r="D12" s="249" t="s">
        <v>130</v>
      </c>
      <c r="E12" s="250" t="s">
        <v>62</v>
      </c>
      <c r="F12" s="221" t="s">
        <v>26</v>
      </c>
      <c r="G12" s="96">
        <v>44060</v>
      </c>
      <c r="H12" s="96">
        <f aca="true" t="shared" si="1" ref="H12:Y12">_XLL.DIATRABALHO(G12,H$1,$E$60:$E$73)</f>
        <v>44062</v>
      </c>
      <c r="I12" s="96">
        <f t="shared" si="1"/>
        <v>44068</v>
      </c>
      <c r="J12" s="96">
        <f t="shared" si="1"/>
        <v>44070</v>
      </c>
      <c r="K12" s="96">
        <f t="shared" si="1"/>
        <v>44074</v>
      </c>
      <c r="L12" s="96">
        <f t="shared" si="1"/>
        <v>44081</v>
      </c>
      <c r="M12" s="96">
        <f t="shared" si="1"/>
        <v>44083</v>
      </c>
      <c r="N12" s="96">
        <f t="shared" si="1"/>
        <v>44085</v>
      </c>
      <c r="O12" s="96">
        <f t="shared" si="1"/>
        <v>44117</v>
      </c>
      <c r="P12" s="96">
        <f t="shared" si="1"/>
        <v>44124</v>
      </c>
      <c r="Q12" s="96">
        <f t="shared" si="1"/>
        <v>44126</v>
      </c>
      <c r="R12" s="96">
        <f t="shared" si="1"/>
        <v>44130</v>
      </c>
      <c r="S12" s="96">
        <f t="shared" si="1"/>
        <v>44132</v>
      </c>
      <c r="T12" s="96">
        <f t="shared" si="1"/>
        <v>44137</v>
      </c>
      <c r="U12" s="96">
        <f t="shared" si="1"/>
        <v>44140</v>
      </c>
      <c r="V12" s="96">
        <f t="shared" si="1"/>
        <v>44147</v>
      </c>
      <c r="W12" s="96">
        <f t="shared" si="1"/>
        <v>44152</v>
      </c>
      <c r="X12" s="96">
        <f t="shared" si="1"/>
        <v>44154</v>
      </c>
      <c r="Y12" s="96">
        <f t="shared" si="1"/>
        <v>44155</v>
      </c>
      <c r="Z12" s="251"/>
      <c r="AA12" s="272">
        <v>43435</v>
      </c>
    </row>
    <row r="13" spans="1:27" s="48" customFormat="1" ht="30" customHeight="1">
      <c r="A13" s="160" t="s">
        <v>73</v>
      </c>
      <c r="B13" s="121" t="s">
        <v>85</v>
      </c>
      <c r="C13" s="248"/>
      <c r="D13" s="249"/>
      <c r="E13" s="250"/>
      <c r="F13" s="221" t="s">
        <v>25</v>
      </c>
      <c r="G13" s="221"/>
      <c r="H13" s="221"/>
      <c r="I13" s="221"/>
      <c r="J13" s="221"/>
      <c r="K13" s="221"/>
      <c r="L13" s="221"/>
      <c r="M13" s="221"/>
      <c r="N13" s="221"/>
      <c r="O13" s="221"/>
      <c r="P13" s="178"/>
      <c r="Q13" s="96"/>
      <c r="R13" s="96"/>
      <c r="S13" s="96"/>
      <c r="T13" s="96"/>
      <c r="U13" s="96"/>
      <c r="V13" s="96"/>
      <c r="W13" s="96"/>
      <c r="X13" s="96"/>
      <c r="Y13" s="96"/>
      <c r="Z13" s="252"/>
      <c r="AA13" s="273"/>
    </row>
    <row r="14" spans="1:27" s="48" customFormat="1" ht="30" customHeight="1">
      <c r="A14" s="161" t="s">
        <v>77</v>
      </c>
      <c r="B14" s="162" t="s">
        <v>92</v>
      </c>
      <c r="C14" s="248"/>
      <c r="D14" s="249"/>
      <c r="E14" s="250"/>
      <c r="F14" s="221" t="s">
        <v>39</v>
      </c>
      <c r="G14" s="257" t="s">
        <v>141</v>
      </c>
      <c r="H14" s="258"/>
      <c r="I14" s="258"/>
      <c r="J14" s="258"/>
      <c r="K14" s="259"/>
      <c r="L14" s="112"/>
      <c r="M14" s="112"/>
      <c r="N14" s="112"/>
      <c r="O14" s="112"/>
      <c r="P14" s="260"/>
      <c r="Q14" s="260"/>
      <c r="R14" s="260"/>
      <c r="S14" s="260"/>
      <c r="T14" s="260"/>
      <c r="U14" s="260"/>
      <c r="V14" s="260"/>
      <c r="W14" s="260"/>
      <c r="X14" s="260"/>
      <c r="Y14" s="260"/>
      <c r="Z14" s="253"/>
      <c r="AA14" s="274"/>
    </row>
    <row r="15" spans="1:27" s="48" customFormat="1" ht="30" customHeight="1">
      <c r="A15" s="158" t="s">
        <v>74</v>
      </c>
      <c r="B15" s="159" t="s">
        <v>70</v>
      </c>
      <c r="C15" s="248">
        <v>3</v>
      </c>
      <c r="D15" s="249" t="s">
        <v>131</v>
      </c>
      <c r="E15" s="250" t="s">
        <v>62</v>
      </c>
      <c r="F15" s="221" t="s">
        <v>26</v>
      </c>
      <c r="G15" s="96">
        <v>44027</v>
      </c>
      <c r="H15" s="96">
        <f aca="true" t="shared" si="2" ref="H15:Y15">_XLL.DIATRABALHO(G15,H$1,$E$60:$E$73)</f>
        <v>44029</v>
      </c>
      <c r="I15" s="96">
        <f t="shared" si="2"/>
        <v>44035</v>
      </c>
      <c r="J15" s="96">
        <f t="shared" si="2"/>
        <v>44039</v>
      </c>
      <c r="K15" s="96">
        <f t="shared" si="2"/>
        <v>44041</v>
      </c>
      <c r="L15" s="96">
        <f t="shared" si="2"/>
        <v>44048</v>
      </c>
      <c r="M15" s="96">
        <f t="shared" si="2"/>
        <v>44050</v>
      </c>
      <c r="N15" s="96">
        <f t="shared" si="2"/>
        <v>44054</v>
      </c>
      <c r="O15" s="96">
        <f t="shared" si="2"/>
        <v>44084</v>
      </c>
      <c r="P15" s="96">
        <f t="shared" si="2"/>
        <v>44091</v>
      </c>
      <c r="Q15" s="96">
        <f t="shared" si="2"/>
        <v>44095</v>
      </c>
      <c r="R15" s="96">
        <f t="shared" si="2"/>
        <v>44097</v>
      </c>
      <c r="S15" s="96">
        <f t="shared" si="2"/>
        <v>44099</v>
      </c>
      <c r="T15" s="96">
        <f t="shared" si="2"/>
        <v>44104</v>
      </c>
      <c r="U15" s="96">
        <f t="shared" si="2"/>
        <v>44109</v>
      </c>
      <c r="V15" s="96">
        <f t="shared" si="2"/>
        <v>44116</v>
      </c>
      <c r="W15" s="96">
        <f t="shared" si="2"/>
        <v>44119</v>
      </c>
      <c r="X15" s="96">
        <f t="shared" si="2"/>
        <v>44123</v>
      </c>
      <c r="Y15" s="96">
        <f t="shared" si="2"/>
        <v>44124</v>
      </c>
      <c r="Z15" s="251"/>
      <c r="AA15" s="275" t="s">
        <v>65</v>
      </c>
    </row>
    <row r="16" spans="1:27" s="48" customFormat="1" ht="30" customHeight="1">
      <c r="A16" s="160" t="s">
        <v>73</v>
      </c>
      <c r="B16" s="121" t="s">
        <v>85</v>
      </c>
      <c r="C16" s="248"/>
      <c r="D16" s="249"/>
      <c r="E16" s="250"/>
      <c r="F16" s="221" t="s">
        <v>25</v>
      </c>
      <c r="G16" s="179"/>
      <c r="H16" s="179"/>
      <c r="I16" s="98"/>
      <c r="J16" s="98"/>
      <c r="K16" s="98"/>
      <c r="L16" s="98"/>
      <c r="M16" s="98"/>
      <c r="N16" s="98"/>
      <c r="O16" s="98"/>
      <c r="P16" s="96"/>
      <c r="Q16" s="96"/>
      <c r="R16" s="96"/>
      <c r="S16" s="96"/>
      <c r="T16" s="96"/>
      <c r="U16" s="96"/>
      <c r="V16" s="96"/>
      <c r="W16" s="96"/>
      <c r="X16" s="96"/>
      <c r="Y16" s="96"/>
      <c r="Z16" s="252"/>
      <c r="AA16" s="276"/>
    </row>
    <row r="17" spans="1:27" s="48" customFormat="1" ht="30" customHeight="1">
      <c r="A17" s="161" t="s">
        <v>77</v>
      </c>
      <c r="B17" s="162" t="s">
        <v>92</v>
      </c>
      <c r="C17" s="248"/>
      <c r="D17" s="249"/>
      <c r="E17" s="250"/>
      <c r="F17" s="221" t="s">
        <v>39</v>
      </c>
      <c r="G17" s="257" t="s">
        <v>142</v>
      </c>
      <c r="H17" s="258"/>
      <c r="I17" s="258"/>
      <c r="J17" s="258"/>
      <c r="K17" s="259"/>
      <c r="L17" s="250" t="s">
        <v>199</v>
      </c>
      <c r="M17" s="250"/>
      <c r="N17" s="250"/>
      <c r="O17" s="250"/>
      <c r="P17" s="260"/>
      <c r="Q17" s="260"/>
      <c r="R17" s="260"/>
      <c r="S17" s="260"/>
      <c r="T17" s="260"/>
      <c r="U17" s="260"/>
      <c r="V17" s="260"/>
      <c r="W17" s="260"/>
      <c r="X17" s="260"/>
      <c r="Y17" s="260"/>
      <c r="Z17" s="253"/>
      <c r="AA17" s="277"/>
    </row>
    <row r="18" spans="1:27" s="19" customFormat="1" ht="30" customHeight="1">
      <c r="A18" s="158" t="s">
        <v>74</v>
      </c>
      <c r="B18" s="159" t="s">
        <v>70</v>
      </c>
      <c r="C18" s="248">
        <v>4</v>
      </c>
      <c r="D18" s="249" t="s">
        <v>132</v>
      </c>
      <c r="E18" s="250" t="s">
        <v>62</v>
      </c>
      <c r="F18" s="224" t="s">
        <v>26</v>
      </c>
      <c r="G18" s="98">
        <v>44176</v>
      </c>
      <c r="H18" s="176">
        <f aca="true" t="shared" si="3" ref="H18:Y18">_XLL.DIATRABALHO(G18,H$1,$E$60:$E$73)</f>
        <v>44180</v>
      </c>
      <c r="I18" s="176">
        <f t="shared" si="3"/>
        <v>44186</v>
      </c>
      <c r="J18" s="176">
        <f t="shared" si="3"/>
        <v>44188</v>
      </c>
      <c r="K18" s="176">
        <f t="shared" si="3"/>
        <v>44190</v>
      </c>
      <c r="L18" s="176">
        <f t="shared" si="3"/>
        <v>44197</v>
      </c>
      <c r="M18" s="176">
        <f t="shared" si="3"/>
        <v>44201</v>
      </c>
      <c r="N18" s="176">
        <f t="shared" si="3"/>
        <v>44203</v>
      </c>
      <c r="O18" s="176">
        <f t="shared" si="3"/>
        <v>44235</v>
      </c>
      <c r="P18" s="176">
        <f t="shared" si="3"/>
        <v>44242</v>
      </c>
      <c r="Q18" s="176">
        <f t="shared" si="3"/>
        <v>44244</v>
      </c>
      <c r="R18" s="176">
        <f t="shared" si="3"/>
        <v>44246</v>
      </c>
      <c r="S18" s="176">
        <f t="shared" si="3"/>
        <v>44250</v>
      </c>
      <c r="T18" s="176">
        <f t="shared" si="3"/>
        <v>44253</v>
      </c>
      <c r="U18" s="176">
        <f t="shared" si="3"/>
        <v>44258</v>
      </c>
      <c r="V18" s="176">
        <f t="shared" si="3"/>
        <v>44265</v>
      </c>
      <c r="W18" s="176">
        <f t="shared" si="3"/>
        <v>44270</v>
      </c>
      <c r="X18" s="176">
        <f t="shared" si="3"/>
        <v>44272</v>
      </c>
      <c r="Y18" s="176">
        <f t="shared" si="3"/>
        <v>44273</v>
      </c>
      <c r="Z18" s="251"/>
      <c r="AA18" s="272"/>
    </row>
    <row r="19" spans="1:27" s="19" customFormat="1" ht="30" customHeight="1">
      <c r="A19" s="160" t="s">
        <v>73</v>
      </c>
      <c r="B19" s="121" t="s">
        <v>85</v>
      </c>
      <c r="C19" s="248"/>
      <c r="D19" s="249"/>
      <c r="E19" s="250"/>
      <c r="F19" s="224" t="s">
        <v>25</v>
      </c>
      <c r="G19" s="224"/>
      <c r="H19" s="224"/>
      <c r="I19" s="224"/>
      <c r="J19" s="224"/>
      <c r="K19" s="224"/>
      <c r="L19" s="224"/>
      <c r="M19" s="224"/>
      <c r="N19" s="224"/>
      <c r="O19" s="224"/>
      <c r="P19" s="178"/>
      <c r="Q19" s="96"/>
      <c r="R19" s="96"/>
      <c r="S19" s="96"/>
      <c r="T19" s="96"/>
      <c r="U19" s="96"/>
      <c r="V19" s="96"/>
      <c r="W19" s="96"/>
      <c r="X19" s="96"/>
      <c r="Y19" s="96"/>
      <c r="Z19" s="252"/>
      <c r="AA19" s="273"/>
    </row>
    <row r="20" spans="1:27" s="19" customFormat="1" ht="30" customHeight="1">
      <c r="A20" s="161" t="s">
        <v>77</v>
      </c>
      <c r="B20" s="162" t="s">
        <v>92</v>
      </c>
      <c r="C20" s="248"/>
      <c r="D20" s="249"/>
      <c r="E20" s="250"/>
      <c r="F20" s="224" t="s">
        <v>39</v>
      </c>
      <c r="G20" s="257" t="s">
        <v>143</v>
      </c>
      <c r="H20" s="258"/>
      <c r="I20" s="258"/>
      <c r="J20" s="258"/>
      <c r="K20" s="259"/>
      <c r="L20" s="112"/>
      <c r="M20" s="112"/>
      <c r="N20" s="112"/>
      <c r="O20" s="112"/>
      <c r="P20" s="260"/>
      <c r="Q20" s="260"/>
      <c r="R20" s="260"/>
      <c r="S20" s="260"/>
      <c r="T20" s="260"/>
      <c r="U20" s="260"/>
      <c r="V20" s="260"/>
      <c r="W20" s="260"/>
      <c r="X20" s="260"/>
      <c r="Y20" s="260"/>
      <c r="Z20" s="253"/>
      <c r="AA20" s="274"/>
    </row>
    <row r="21" spans="1:27" s="19" customFormat="1" ht="30" customHeight="1">
      <c r="A21" s="158" t="s">
        <v>74</v>
      </c>
      <c r="B21" s="159" t="s">
        <v>70</v>
      </c>
      <c r="C21" s="248">
        <v>5</v>
      </c>
      <c r="D21" s="249" t="s">
        <v>128</v>
      </c>
      <c r="E21" s="250" t="s">
        <v>221</v>
      </c>
      <c r="F21" s="227" t="s">
        <v>26</v>
      </c>
      <c r="G21" s="96">
        <v>43922</v>
      </c>
      <c r="H21" s="96">
        <f aca="true" t="shared" si="4" ref="H21:Y21">_XLL.DIATRABALHO(G21,H$1,$E$60:$E$73)</f>
        <v>43924</v>
      </c>
      <c r="I21" s="96">
        <f t="shared" si="4"/>
        <v>43930</v>
      </c>
      <c r="J21" s="96">
        <f t="shared" si="4"/>
        <v>43934</v>
      </c>
      <c r="K21" s="96">
        <f t="shared" si="4"/>
        <v>43936</v>
      </c>
      <c r="L21" s="96">
        <f t="shared" si="4"/>
        <v>43943</v>
      </c>
      <c r="M21" s="96">
        <f t="shared" si="4"/>
        <v>43945</v>
      </c>
      <c r="N21" s="96">
        <f t="shared" si="4"/>
        <v>43949</v>
      </c>
      <c r="O21" s="96">
        <f t="shared" si="4"/>
        <v>43979</v>
      </c>
      <c r="P21" s="96">
        <f t="shared" si="4"/>
        <v>43986</v>
      </c>
      <c r="Q21" s="96">
        <f t="shared" si="4"/>
        <v>43990</v>
      </c>
      <c r="R21" s="96">
        <f t="shared" si="4"/>
        <v>43992</v>
      </c>
      <c r="S21" s="96">
        <f t="shared" si="4"/>
        <v>43994</v>
      </c>
      <c r="T21" s="96">
        <f t="shared" si="4"/>
        <v>43999</v>
      </c>
      <c r="U21" s="96">
        <f t="shared" si="4"/>
        <v>44004</v>
      </c>
      <c r="V21" s="96">
        <f t="shared" si="4"/>
        <v>44011</v>
      </c>
      <c r="W21" s="96">
        <f t="shared" si="4"/>
        <v>44014</v>
      </c>
      <c r="X21" s="96">
        <f t="shared" si="4"/>
        <v>44018</v>
      </c>
      <c r="Y21" s="96">
        <f t="shared" si="4"/>
        <v>44019</v>
      </c>
      <c r="Z21" s="251"/>
      <c r="AA21" s="272">
        <v>43492</v>
      </c>
    </row>
    <row r="22" spans="1:27" s="19" customFormat="1" ht="30" customHeight="1">
      <c r="A22" s="160" t="s">
        <v>73</v>
      </c>
      <c r="B22" s="121" t="s">
        <v>85</v>
      </c>
      <c r="C22" s="248"/>
      <c r="D22" s="249"/>
      <c r="E22" s="250"/>
      <c r="F22" s="227" t="s">
        <v>25</v>
      </c>
      <c r="G22" s="98"/>
      <c r="H22" s="98"/>
      <c r="I22" s="98"/>
      <c r="J22" s="98"/>
      <c r="K22" s="98"/>
      <c r="L22" s="98"/>
      <c r="M22" s="98"/>
      <c r="N22" s="98"/>
      <c r="O22" s="98"/>
      <c r="P22" s="96"/>
      <c r="Q22" s="96"/>
      <c r="R22" s="96"/>
      <c r="S22" s="96"/>
      <c r="T22" s="96"/>
      <c r="U22" s="96"/>
      <c r="V22" s="96"/>
      <c r="W22" s="96"/>
      <c r="X22" s="96"/>
      <c r="Y22" s="96"/>
      <c r="Z22" s="252"/>
      <c r="AA22" s="273"/>
    </row>
    <row r="23" spans="1:27" s="19" customFormat="1" ht="30" customHeight="1">
      <c r="A23" s="161" t="s">
        <v>77</v>
      </c>
      <c r="B23" s="162" t="s">
        <v>92</v>
      </c>
      <c r="C23" s="248"/>
      <c r="D23" s="249"/>
      <c r="E23" s="250"/>
      <c r="F23" s="227" t="s">
        <v>39</v>
      </c>
      <c r="G23" s="250" t="s">
        <v>139</v>
      </c>
      <c r="H23" s="250"/>
      <c r="I23" s="250"/>
      <c r="J23" s="250"/>
      <c r="K23" s="257"/>
      <c r="L23" s="255"/>
      <c r="M23" s="255"/>
      <c r="N23" s="256"/>
      <c r="O23" s="228"/>
      <c r="P23" s="260"/>
      <c r="Q23" s="260"/>
      <c r="R23" s="260"/>
      <c r="S23" s="260"/>
      <c r="T23" s="260"/>
      <c r="U23" s="260"/>
      <c r="V23" s="260"/>
      <c r="W23" s="260"/>
      <c r="X23" s="260"/>
      <c r="Y23" s="260"/>
      <c r="Z23" s="253"/>
      <c r="AA23" s="274"/>
    </row>
    <row r="24" spans="1:27" s="19" customFormat="1" ht="30" customHeight="1">
      <c r="A24" s="158" t="s">
        <v>74</v>
      </c>
      <c r="B24" s="159" t="s">
        <v>70</v>
      </c>
      <c r="C24" s="248">
        <v>6</v>
      </c>
      <c r="D24" s="249" t="s">
        <v>129</v>
      </c>
      <c r="E24" s="250" t="s">
        <v>221</v>
      </c>
      <c r="F24" s="227" t="s">
        <v>26</v>
      </c>
      <c r="G24" s="96">
        <v>43891</v>
      </c>
      <c r="H24" s="96">
        <f aca="true" t="shared" si="5" ref="H24:Y24">_XLL.DIATRABALHO(G24,H$1,$E$60:$E$73)</f>
        <v>43893</v>
      </c>
      <c r="I24" s="96">
        <f t="shared" si="5"/>
        <v>43899</v>
      </c>
      <c r="J24" s="96">
        <f t="shared" si="5"/>
        <v>43901</v>
      </c>
      <c r="K24" s="96">
        <f t="shared" si="5"/>
        <v>43903</v>
      </c>
      <c r="L24" s="96">
        <f t="shared" si="5"/>
        <v>43910</v>
      </c>
      <c r="M24" s="96">
        <f t="shared" si="5"/>
        <v>43914</v>
      </c>
      <c r="N24" s="96">
        <f t="shared" si="5"/>
        <v>43916</v>
      </c>
      <c r="O24" s="96">
        <f t="shared" si="5"/>
        <v>43948</v>
      </c>
      <c r="P24" s="96">
        <f t="shared" si="5"/>
        <v>43955</v>
      </c>
      <c r="Q24" s="96">
        <f t="shared" si="5"/>
        <v>43957</v>
      </c>
      <c r="R24" s="96">
        <f t="shared" si="5"/>
        <v>43959</v>
      </c>
      <c r="S24" s="96">
        <f t="shared" si="5"/>
        <v>43963</v>
      </c>
      <c r="T24" s="96">
        <f t="shared" si="5"/>
        <v>43966</v>
      </c>
      <c r="U24" s="96">
        <f t="shared" si="5"/>
        <v>43971</v>
      </c>
      <c r="V24" s="96">
        <f t="shared" si="5"/>
        <v>43978</v>
      </c>
      <c r="W24" s="96">
        <f t="shared" si="5"/>
        <v>43983</v>
      </c>
      <c r="X24" s="96">
        <f t="shared" si="5"/>
        <v>43985</v>
      </c>
      <c r="Y24" s="96">
        <f t="shared" si="5"/>
        <v>43986</v>
      </c>
      <c r="Z24" s="251"/>
      <c r="AA24" s="272">
        <v>43514</v>
      </c>
    </row>
    <row r="25" spans="1:27" s="19" customFormat="1" ht="30" customHeight="1">
      <c r="A25" s="160" t="s">
        <v>73</v>
      </c>
      <c r="B25" s="121" t="s">
        <v>85</v>
      </c>
      <c r="C25" s="248"/>
      <c r="D25" s="249"/>
      <c r="E25" s="250"/>
      <c r="F25" s="227" t="s">
        <v>25</v>
      </c>
      <c r="G25" s="98"/>
      <c r="H25" s="98"/>
      <c r="I25" s="98"/>
      <c r="J25" s="98"/>
      <c r="K25" s="98"/>
      <c r="L25" s="98"/>
      <c r="M25" s="98"/>
      <c r="N25" s="98"/>
      <c r="O25" s="98"/>
      <c r="P25" s="98"/>
      <c r="Q25" s="96"/>
      <c r="R25" s="96"/>
      <c r="S25" s="96"/>
      <c r="T25" s="96"/>
      <c r="U25" s="96"/>
      <c r="V25" s="96"/>
      <c r="W25" s="96"/>
      <c r="X25" s="96"/>
      <c r="Y25" s="96"/>
      <c r="Z25" s="252"/>
      <c r="AA25" s="273"/>
    </row>
    <row r="26" spans="1:27" s="19" customFormat="1" ht="30" customHeight="1">
      <c r="A26" s="161" t="s">
        <v>77</v>
      </c>
      <c r="B26" s="162" t="s">
        <v>92</v>
      </c>
      <c r="C26" s="248"/>
      <c r="D26" s="249"/>
      <c r="E26" s="250"/>
      <c r="F26" s="227" t="s">
        <v>39</v>
      </c>
      <c r="G26" s="250" t="s">
        <v>140</v>
      </c>
      <c r="H26" s="250"/>
      <c r="I26" s="250"/>
      <c r="J26" s="250"/>
      <c r="K26" s="261"/>
      <c r="L26" s="255"/>
      <c r="M26" s="256"/>
      <c r="P26" s="260"/>
      <c r="Q26" s="260"/>
      <c r="R26" s="260"/>
      <c r="S26" s="260"/>
      <c r="T26" s="260"/>
      <c r="U26" s="260"/>
      <c r="V26" s="260"/>
      <c r="W26" s="260"/>
      <c r="X26" s="260"/>
      <c r="Y26" s="260"/>
      <c r="Z26" s="253"/>
      <c r="AA26" s="274"/>
    </row>
    <row r="27" spans="1:27" s="19" customFormat="1" ht="30" customHeight="1">
      <c r="A27" s="158" t="s">
        <v>74</v>
      </c>
      <c r="B27" s="159" t="s">
        <v>70</v>
      </c>
      <c r="C27" s="248">
        <v>7</v>
      </c>
      <c r="D27" s="249" t="s">
        <v>133</v>
      </c>
      <c r="E27" s="250" t="s">
        <v>4</v>
      </c>
      <c r="F27" s="227" t="s">
        <v>26</v>
      </c>
      <c r="G27" s="98">
        <v>43983</v>
      </c>
      <c r="H27" s="96">
        <f aca="true" t="shared" si="6" ref="H27:Y27">_XLL.DIATRABALHO(G27,H$1,$E$60:$E$73)</f>
        <v>43985</v>
      </c>
      <c r="I27" s="96">
        <f t="shared" si="6"/>
        <v>43991</v>
      </c>
      <c r="J27" s="96">
        <f t="shared" si="6"/>
        <v>43993</v>
      </c>
      <c r="K27" s="96">
        <f t="shared" si="6"/>
        <v>43997</v>
      </c>
      <c r="L27" s="96">
        <f t="shared" si="6"/>
        <v>44004</v>
      </c>
      <c r="M27" s="96">
        <f t="shared" si="6"/>
        <v>44006</v>
      </c>
      <c r="N27" s="96">
        <f t="shared" si="6"/>
        <v>44008</v>
      </c>
      <c r="O27" s="96">
        <f t="shared" si="6"/>
        <v>44040</v>
      </c>
      <c r="P27" s="96">
        <f t="shared" si="6"/>
        <v>44047</v>
      </c>
      <c r="Q27" s="96">
        <f t="shared" si="6"/>
        <v>44049</v>
      </c>
      <c r="R27" s="96">
        <f t="shared" si="6"/>
        <v>44053</v>
      </c>
      <c r="S27" s="96">
        <f t="shared" si="6"/>
        <v>44055</v>
      </c>
      <c r="T27" s="96">
        <f t="shared" si="6"/>
        <v>44060</v>
      </c>
      <c r="U27" s="96">
        <f t="shared" si="6"/>
        <v>44063</v>
      </c>
      <c r="V27" s="96">
        <f t="shared" si="6"/>
        <v>44070</v>
      </c>
      <c r="W27" s="96">
        <f t="shared" si="6"/>
        <v>44075</v>
      </c>
      <c r="X27" s="96">
        <f t="shared" si="6"/>
        <v>44077</v>
      </c>
      <c r="Y27" s="96">
        <f t="shared" si="6"/>
        <v>44078</v>
      </c>
      <c r="Z27" s="251"/>
      <c r="AA27" s="262"/>
    </row>
    <row r="28" spans="1:27" s="19" customFormat="1" ht="30" customHeight="1">
      <c r="A28" s="160" t="s">
        <v>73</v>
      </c>
      <c r="B28" s="121" t="s">
        <v>85</v>
      </c>
      <c r="C28" s="248"/>
      <c r="D28" s="249"/>
      <c r="E28" s="250"/>
      <c r="F28" s="227" t="s">
        <v>25</v>
      </c>
      <c r="G28" s="98"/>
      <c r="H28" s="98"/>
      <c r="I28" s="98"/>
      <c r="J28" s="98"/>
      <c r="K28" s="98"/>
      <c r="L28" s="98"/>
      <c r="M28" s="98"/>
      <c r="N28" s="98"/>
      <c r="O28" s="98"/>
      <c r="P28" s="177"/>
      <c r="Q28" s="96"/>
      <c r="R28" s="96"/>
      <c r="S28" s="96"/>
      <c r="T28" s="96"/>
      <c r="U28" s="177"/>
      <c r="V28" s="177"/>
      <c r="W28" s="177"/>
      <c r="X28" s="177"/>
      <c r="Y28" s="96"/>
      <c r="Z28" s="252"/>
      <c r="AA28" s="262"/>
    </row>
    <row r="29" spans="1:27" s="19" customFormat="1" ht="30" customHeight="1">
      <c r="A29" s="161" t="s">
        <v>77</v>
      </c>
      <c r="B29" s="162" t="s">
        <v>92</v>
      </c>
      <c r="C29" s="248"/>
      <c r="D29" s="249"/>
      <c r="E29" s="250"/>
      <c r="F29" s="227" t="s">
        <v>39</v>
      </c>
      <c r="G29" s="250" t="s">
        <v>144</v>
      </c>
      <c r="H29" s="250"/>
      <c r="I29" s="250"/>
      <c r="J29" s="250"/>
      <c r="K29" s="250"/>
      <c r="L29" s="249"/>
      <c r="M29" s="249"/>
      <c r="N29" s="249"/>
      <c r="O29" s="249"/>
      <c r="P29" s="260"/>
      <c r="Q29" s="260"/>
      <c r="R29" s="260"/>
      <c r="S29" s="260"/>
      <c r="T29" s="260"/>
      <c r="U29" s="260"/>
      <c r="V29" s="260"/>
      <c r="W29" s="260"/>
      <c r="X29" s="260"/>
      <c r="Y29" s="260"/>
      <c r="Z29" s="253"/>
      <c r="AA29" s="262"/>
    </row>
    <row r="30" spans="1:27" s="19" customFormat="1" ht="30" customHeight="1">
      <c r="A30" s="158" t="s">
        <v>74</v>
      </c>
      <c r="B30" s="159" t="s">
        <v>70</v>
      </c>
      <c r="C30" s="248">
        <v>8</v>
      </c>
      <c r="D30" s="249" t="s">
        <v>248</v>
      </c>
      <c r="E30" s="250" t="s">
        <v>19</v>
      </c>
      <c r="F30" s="230" t="s">
        <v>26</v>
      </c>
      <c r="G30" s="98">
        <v>43981</v>
      </c>
      <c r="H30" s="96">
        <f>_XLL.DIATRABALHO(G30,H$1,$E$60:$E$73)</f>
        <v>43984</v>
      </c>
      <c r="I30" s="96">
        <f>_XLL.DIATRABALHO(H30,I$1,$E$60:$E$73)</f>
        <v>43990</v>
      </c>
      <c r="J30" s="96">
        <f>_XLL.DIATRABALHO(I30,J$1,$E$60:$E$73)</f>
        <v>43992</v>
      </c>
      <c r="K30" s="96">
        <f>_XLL.DIATRABALHO(J30,K$1,$E$60:$E$73)</f>
        <v>43994</v>
      </c>
      <c r="L30" s="96">
        <f>_XLL.DIATRABALHO(K30,L$1,$E$60:$E$73)</f>
        <v>44001</v>
      </c>
      <c r="M30" s="96">
        <v>43599</v>
      </c>
      <c r="N30" s="96">
        <f aca="true" t="shared" si="7" ref="N30:Y30">_XLL.DIATRABALHO(M30,N$1,$E$60:$E$73)</f>
        <v>43601</v>
      </c>
      <c r="O30" s="96">
        <f t="shared" si="7"/>
        <v>43633</v>
      </c>
      <c r="P30" s="96">
        <f t="shared" si="7"/>
        <v>43640</v>
      </c>
      <c r="Q30" s="96">
        <f t="shared" si="7"/>
        <v>43642</v>
      </c>
      <c r="R30" s="96">
        <f t="shared" si="7"/>
        <v>43644</v>
      </c>
      <c r="S30" s="96">
        <f t="shared" si="7"/>
        <v>43648</v>
      </c>
      <c r="T30" s="96">
        <f t="shared" si="7"/>
        <v>43651</v>
      </c>
      <c r="U30" s="96">
        <f t="shared" si="7"/>
        <v>43656</v>
      </c>
      <c r="V30" s="96">
        <f t="shared" si="7"/>
        <v>43663</v>
      </c>
      <c r="W30" s="96">
        <f t="shared" si="7"/>
        <v>43668</v>
      </c>
      <c r="X30" s="96">
        <f t="shared" si="7"/>
        <v>43670</v>
      </c>
      <c r="Y30" s="96">
        <f t="shared" si="7"/>
        <v>43671</v>
      </c>
      <c r="Z30" s="251"/>
      <c r="AA30" s="262">
        <v>43398</v>
      </c>
    </row>
    <row r="31" spans="1:27" s="19" customFormat="1" ht="30" customHeight="1">
      <c r="A31" s="160" t="s">
        <v>73</v>
      </c>
      <c r="B31" s="121" t="s">
        <v>85</v>
      </c>
      <c r="C31" s="248"/>
      <c r="D31" s="249"/>
      <c r="E31" s="250"/>
      <c r="F31" s="230" t="s">
        <v>25</v>
      </c>
      <c r="G31" s="98"/>
      <c r="H31" s="98"/>
      <c r="I31" s="98"/>
      <c r="J31" s="98"/>
      <c r="K31" s="98"/>
      <c r="L31" s="98"/>
      <c r="M31" s="98"/>
      <c r="N31" s="98"/>
      <c r="O31" s="98"/>
      <c r="P31" s="177"/>
      <c r="Q31" s="96"/>
      <c r="R31" s="96"/>
      <c r="S31" s="96"/>
      <c r="T31" s="96"/>
      <c r="U31" s="96"/>
      <c r="V31" s="96"/>
      <c r="W31" s="96"/>
      <c r="X31" s="96"/>
      <c r="Y31" s="96"/>
      <c r="Z31" s="252"/>
      <c r="AA31" s="262"/>
    </row>
    <row r="32" spans="1:27" s="19" customFormat="1" ht="30" customHeight="1">
      <c r="A32" s="161" t="s">
        <v>77</v>
      </c>
      <c r="B32" s="162" t="s">
        <v>92</v>
      </c>
      <c r="C32" s="248"/>
      <c r="D32" s="249"/>
      <c r="E32" s="250"/>
      <c r="F32" s="230" t="s">
        <v>39</v>
      </c>
      <c r="G32" s="254" t="s">
        <v>184</v>
      </c>
      <c r="H32" s="255"/>
      <c r="I32" s="255"/>
      <c r="J32" s="256"/>
      <c r="K32" s="257"/>
      <c r="L32" s="258"/>
      <c r="M32" s="258"/>
      <c r="N32" s="259"/>
      <c r="O32" s="231"/>
      <c r="P32" s="260"/>
      <c r="Q32" s="260"/>
      <c r="R32" s="260"/>
      <c r="S32" s="260"/>
      <c r="T32" s="260"/>
      <c r="U32" s="260"/>
      <c r="V32" s="260"/>
      <c r="W32" s="260"/>
      <c r="X32" s="260"/>
      <c r="Y32" s="260"/>
      <c r="Z32" s="253"/>
      <c r="AA32" s="262"/>
    </row>
    <row r="33" spans="1:27" s="19" customFormat="1" ht="30" customHeight="1">
      <c r="A33" s="158" t="s">
        <v>74</v>
      </c>
      <c r="B33" s="159" t="s">
        <v>70</v>
      </c>
      <c r="C33" s="248">
        <v>9</v>
      </c>
      <c r="D33" s="249" t="s">
        <v>134</v>
      </c>
      <c r="E33" s="250" t="s">
        <v>19</v>
      </c>
      <c r="F33" s="230" t="s">
        <v>26</v>
      </c>
      <c r="G33" s="98">
        <v>44071</v>
      </c>
      <c r="H33" s="96">
        <f aca="true" t="shared" si="8" ref="H33:Y33">_XLL.DIATRABALHO(G33,H$1,$E$60:$E$73)</f>
        <v>44075</v>
      </c>
      <c r="I33" s="96">
        <f t="shared" si="8"/>
        <v>44081</v>
      </c>
      <c r="J33" s="96">
        <f t="shared" si="8"/>
        <v>44083</v>
      </c>
      <c r="K33" s="96">
        <f t="shared" si="8"/>
        <v>44085</v>
      </c>
      <c r="L33" s="96">
        <f t="shared" si="8"/>
        <v>44092</v>
      </c>
      <c r="M33" s="96">
        <f t="shared" si="8"/>
        <v>44096</v>
      </c>
      <c r="N33" s="96">
        <f t="shared" si="8"/>
        <v>44098</v>
      </c>
      <c r="O33" s="96">
        <f t="shared" si="8"/>
        <v>44130</v>
      </c>
      <c r="P33" s="96">
        <f t="shared" si="8"/>
        <v>44137</v>
      </c>
      <c r="Q33" s="96">
        <f t="shared" si="8"/>
        <v>44139</v>
      </c>
      <c r="R33" s="96">
        <f t="shared" si="8"/>
        <v>44141</v>
      </c>
      <c r="S33" s="96">
        <f t="shared" si="8"/>
        <v>44145</v>
      </c>
      <c r="T33" s="96">
        <f t="shared" si="8"/>
        <v>44148</v>
      </c>
      <c r="U33" s="96">
        <f t="shared" si="8"/>
        <v>44153</v>
      </c>
      <c r="V33" s="96">
        <f t="shared" si="8"/>
        <v>44160</v>
      </c>
      <c r="W33" s="96">
        <f t="shared" si="8"/>
        <v>44165</v>
      </c>
      <c r="X33" s="96">
        <f t="shared" si="8"/>
        <v>44167</v>
      </c>
      <c r="Y33" s="96">
        <f t="shared" si="8"/>
        <v>44168</v>
      </c>
      <c r="Z33" s="251"/>
      <c r="AA33" s="272">
        <v>43190</v>
      </c>
    </row>
    <row r="34" spans="1:27" s="19" customFormat="1" ht="30" customHeight="1">
      <c r="A34" s="160" t="s">
        <v>73</v>
      </c>
      <c r="B34" s="121" t="s">
        <v>85</v>
      </c>
      <c r="C34" s="248"/>
      <c r="D34" s="249"/>
      <c r="E34" s="250"/>
      <c r="F34" s="230" t="s">
        <v>25</v>
      </c>
      <c r="G34" s="98"/>
      <c r="H34" s="98"/>
      <c r="I34" s="98"/>
      <c r="J34" s="98"/>
      <c r="K34" s="98"/>
      <c r="L34" s="98"/>
      <c r="M34" s="98"/>
      <c r="N34" s="98"/>
      <c r="O34" s="98"/>
      <c r="P34" s="96"/>
      <c r="Q34" s="96"/>
      <c r="R34" s="96"/>
      <c r="S34" s="96"/>
      <c r="T34" s="96"/>
      <c r="U34" s="96"/>
      <c r="V34" s="96"/>
      <c r="W34" s="96"/>
      <c r="X34" s="96"/>
      <c r="Y34" s="96"/>
      <c r="Z34" s="252"/>
      <c r="AA34" s="273"/>
    </row>
    <row r="35" spans="1:27" s="19" customFormat="1" ht="30" customHeight="1">
      <c r="A35" s="161" t="s">
        <v>77</v>
      </c>
      <c r="B35" s="162" t="s">
        <v>92</v>
      </c>
      <c r="C35" s="248"/>
      <c r="D35" s="249"/>
      <c r="E35" s="250"/>
      <c r="F35" s="230" t="s">
        <v>39</v>
      </c>
      <c r="G35" s="250" t="s">
        <v>186</v>
      </c>
      <c r="H35" s="250"/>
      <c r="I35" s="250"/>
      <c r="J35" s="250"/>
      <c r="K35" s="257"/>
      <c r="L35" s="258"/>
      <c r="M35" s="259"/>
      <c r="N35" s="112"/>
      <c r="O35" s="112"/>
      <c r="P35" s="260"/>
      <c r="Q35" s="260"/>
      <c r="R35" s="260"/>
      <c r="S35" s="260"/>
      <c r="T35" s="260"/>
      <c r="U35" s="260"/>
      <c r="V35" s="260"/>
      <c r="W35" s="260"/>
      <c r="X35" s="260"/>
      <c r="Y35" s="260"/>
      <c r="Z35" s="253"/>
      <c r="AA35" s="274"/>
    </row>
    <row r="36" spans="1:27" s="19" customFormat="1" ht="30" customHeight="1">
      <c r="A36" s="158" t="s">
        <v>74</v>
      </c>
      <c r="B36" s="159" t="s">
        <v>70</v>
      </c>
      <c r="C36" s="248">
        <v>10</v>
      </c>
      <c r="D36" s="249" t="s">
        <v>249</v>
      </c>
      <c r="E36" s="250" t="s">
        <v>19</v>
      </c>
      <c r="F36" s="230" t="s">
        <v>26</v>
      </c>
      <c r="G36" s="98">
        <v>43884</v>
      </c>
      <c r="H36" s="96">
        <f aca="true" t="shared" si="9" ref="H36:Y36">_XLL.DIATRABALHO(G36,H$1,$E$60:$E$73)</f>
        <v>43886</v>
      </c>
      <c r="I36" s="96">
        <f t="shared" si="9"/>
        <v>43892</v>
      </c>
      <c r="J36" s="96">
        <f t="shared" si="9"/>
        <v>43894</v>
      </c>
      <c r="K36" s="96">
        <f t="shared" si="9"/>
        <v>43896</v>
      </c>
      <c r="L36" s="96">
        <f t="shared" si="9"/>
        <v>43903</v>
      </c>
      <c r="M36" s="96">
        <f t="shared" si="9"/>
        <v>43907</v>
      </c>
      <c r="N36" s="96">
        <f t="shared" si="9"/>
        <v>43909</v>
      </c>
      <c r="O36" s="96">
        <f t="shared" si="9"/>
        <v>43941</v>
      </c>
      <c r="P36" s="96">
        <f t="shared" si="9"/>
        <v>43948</v>
      </c>
      <c r="Q36" s="96">
        <f t="shared" si="9"/>
        <v>43950</v>
      </c>
      <c r="R36" s="96">
        <f t="shared" si="9"/>
        <v>43952</v>
      </c>
      <c r="S36" s="96">
        <f t="shared" si="9"/>
        <v>43956</v>
      </c>
      <c r="T36" s="96">
        <f t="shared" si="9"/>
        <v>43959</v>
      </c>
      <c r="U36" s="96">
        <f t="shared" si="9"/>
        <v>43964</v>
      </c>
      <c r="V36" s="96">
        <f t="shared" si="9"/>
        <v>43971</v>
      </c>
      <c r="W36" s="96">
        <f t="shared" si="9"/>
        <v>43976</v>
      </c>
      <c r="X36" s="96">
        <f t="shared" si="9"/>
        <v>43978</v>
      </c>
      <c r="Y36" s="96">
        <f t="shared" si="9"/>
        <v>43979</v>
      </c>
      <c r="Z36" s="251"/>
      <c r="AA36" s="181"/>
    </row>
    <row r="37" spans="1:27" s="19" customFormat="1" ht="30" customHeight="1">
      <c r="A37" s="160" t="s">
        <v>73</v>
      </c>
      <c r="B37" s="121" t="s">
        <v>85</v>
      </c>
      <c r="C37" s="248"/>
      <c r="D37" s="249"/>
      <c r="E37" s="250"/>
      <c r="F37" s="230" t="s">
        <v>25</v>
      </c>
      <c r="G37" s="98"/>
      <c r="H37" s="98"/>
      <c r="I37" s="98"/>
      <c r="J37" s="98"/>
      <c r="K37" s="98"/>
      <c r="L37" s="98"/>
      <c r="M37" s="98"/>
      <c r="N37" s="98"/>
      <c r="O37" s="98"/>
      <c r="P37" s="177"/>
      <c r="Q37" s="96"/>
      <c r="R37" s="96"/>
      <c r="S37" s="96"/>
      <c r="T37" s="96"/>
      <c r="U37" s="96"/>
      <c r="V37" s="96"/>
      <c r="W37" s="96"/>
      <c r="X37" s="96"/>
      <c r="Y37" s="96"/>
      <c r="Z37" s="252"/>
      <c r="AA37" s="181"/>
    </row>
    <row r="38" spans="1:27" s="19" customFormat="1" ht="30" customHeight="1">
      <c r="A38" s="161" t="s">
        <v>77</v>
      </c>
      <c r="B38" s="162" t="s">
        <v>92</v>
      </c>
      <c r="C38" s="248"/>
      <c r="D38" s="249"/>
      <c r="E38" s="250"/>
      <c r="F38" s="230" t="s">
        <v>39</v>
      </c>
      <c r="G38" s="254" t="s">
        <v>185</v>
      </c>
      <c r="H38" s="255"/>
      <c r="I38" s="255"/>
      <c r="J38" s="256"/>
      <c r="K38" s="261"/>
      <c r="L38" s="255"/>
      <c r="M38" s="255"/>
      <c r="N38" s="257"/>
      <c r="O38" s="259"/>
      <c r="P38" s="260"/>
      <c r="Q38" s="260"/>
      <c r="R38" s="260"/>
      <c r="S38" s="260"/>
      <c r="T38" s="260"/>
      <c r="U38" s="260"/>
      <c r="V38" s="260"/>
      <c r="W38" s="260"/>
      <c r="X38" s="260"/>
      <c r="Y38" s="260"/>
      <c r="Z38" s="253"/>
      <c r="AA38" s="181"/>
    </row>
    <row r="39" spans="1:27" s="19" customFormat="1" ht="30" customHeight="1">
      <c r="A39" s="158" t="s">
        <v>74</v>
      </c>
      <c r="B39" s="159" t="s">
        <v>70</v>
      </c>
      <c r="C39" s="248">
        <v>11</v>
      </c>
      <c r="D39" s="249" t="s">
        <v>183</v>
      </c>
      <c r="E39" s="250" t="s">
        <v>19</v>
      </c>
      <c r="F39" s="230" t="s">
        <v>26</v>
      </c>
      <c r="G39" s="98">
        <v>43993</v>
      </c>
      <c r="H39" s="96">
        <f aca="true" t="shared" si="10" ref="H39:Y39">_XLL.DIATRABALHO(G39,H$1,$E$60:$E$73)</f>
        <v>43997</v>
      </c>
      <c r="I39" s="96">
        <f t="shared" si="10"/>
        <v>44001</v>
      </c>
      <c r="J39" s="96">
        <f t="shared" si="10"/>
        <v>44005</v>
      </c>
      <c r="K39" s="96">
        <f t="shared" si="10"/>
        <v>44007</v>
      </c>
      <c r="L39" s="96">
        <f t="shared" si="10"/>
        <v>44014</v>
      </c>
      <c r="M39" s="96">
        <f t="shared" si="10"/>
        <v>44018</v>
      </c>
      <c r="N39" s="96">
        <f t="shared" si="10"/>
        <v>44020</v>
      </c>
      <c r="O39" s="96">
        <f t="shared" si="10"/>
        <v>44050</v>
      </c>
      <c r="P39" s="96">
        <f t="shared" si="10"/>
        <v>44057</v>
      </c>
      <c r="Q39" s="96">
        <f t="shared" si="10"/>
        <v>44061</v>
      </c>
      <c r="R39" s="96">
        <f t="shared" si="10"/>
        <v>44063</v>
      </c>
      <c r="S39" s="96">
        <f t="shared" si="10"/>
        <v>44067</v>
      </c>
      <c r="T39" s="96">
        <f t="shared" si="10"/>
        <v>44070</v>
      </c>
      <c r="U39" s="96">
        <f t="shared" si="10"/>
        <v>44075</v>
      </c>
      <c r="V39" s="96">
        <f t="shared" si="10"/>
        <v>44082</v>
      </c>
      <c r="W39" s="96">
        <f t="shared" si="10"/>
        <v>44085</v>
      </c>
      <c r="X39" s="96">
        <f t="shared" si="10"/>
        <v>44089</v>
      </c>
      <c r="Y39" s="96">
        <f t="shared" si="10"/>
        <v>44090</v>
      </c>
      <c r="Z39" s="251"/>
      <c r="AA39" s="181"/>
    </row>
    <row r="40" spans="1:27" s="19" customFormat="1" ht="30" customHeight="1">
      <c r="A40" s="160" t="s">
        <v>73</v>
      </c>
      <c r="B40" s="121" t="s">
        <v>85</v>
      </c>
      <c r="C40" s="248"/>
      <c r="D40" s="249"/>
      <c r="E40" s="250"/>
      <c r="F40" s="230" t="s">
        <v>25</v>
      </c>
      <c r="G40" s="98"/>
      <c r="H40" s="98"/>
      <c r="I40" s="98"/>
      <c r="J40" s="98"/>
      <c r="K40" s="98"/>
      <c r="L40" s="98"/>
      <c r="M40" s="98"/>
      <c r="N40" s="98"/>
      <c r="O40" s="98"/>
      <c r="P40" s="177"/>
      <c r="Q40" s="96"/>
      <c r="R40" s="96"/>
      <c r="S40" s="96"/>
      <c r="T40" s="96"/>
      <c r="U40" s="96"/>
      <c r="V40" s="96"/>
      <c r="W40" s="96"/>
      <c r="X40" s="96"/>
      <c r="Y40" s="96"/>
      <c r="Z40" s="252"/>
      <c r="AA40" s="181"/>
    </row>
    <row r="41" spans="1:27" s="19" customFormat="1" ht="30" customHeight="1">
      <c r="A41" s="161" t="s">
        <v>77</v>
      </c>
      <c r="B41" s="162" t="s">
        <v>92</v>
      </c>
      <c r="C41" s="248"/>
      <c r="D41" s="249"/>
      <c r="E41" s="250"/>
      <c r="F41" s="230" t="s">
        <v>39</v>
      </c>
      <c r="G41" s="254" t="s">
        <v>187</v>
      </c>
      <c r="H41" s="255"/>
      <c r="I41" s="255"/>
      <c r="J41" s="256"/>
      <c r="K41" s="257"/>
      <c r="L41" s="258"/>
      <c r="M41" s="258"/>
      <c r="N41" s="257"/>
      <c r="O41" s="259"/>
      <c r="P41" s="260"/>
      <c r="Q41" s="260"/>
      <c r="R41" s="260"/>
      <c r="S41" s="260"/>
      <c r="T41" s="260"/>
      <c r="U41" s="260"/>
      <c r="V41" s="260"/>
      <c r="W41" s="260"/>
      <c r="X41" s="260"/>
      <c r="Y41" s="260"/>
      <c r="Z41" s="253"/>
      <c r="AA41" s="181"/>
    </row>
    <row r="42" spans="1:27" s="19" customFormat="1" ht="30" customHeight="1">
      <c r="A42" s="158" t="s">
        <v>74</v>
      </c>
      <c r="B42" s="159" t="s">
        <v>70</v>
      </c>
      <c r="C42" s="248">
        <v>12</v>
      </c>
      <c r="D42" s="249" t="s">
        <v>251</v>
      </c>
      <c r="E42" s="250" t="s">
        <v>252</v>
      </c>
      <c r="F42" s="238" t="s">
        <v>26</v>
      </c>
      <c r="G42" s="98">
        <v>0</v>
      </c>
      <c r="H42" s="96">
        <f aca="true" t="shared" si="11" ref="H42:Y42">_XLL.DIATRABALHO(G42,H$1,$E$60:$E$73)</f>
        <v>3</v>
      </c>
      <c r="I42" s="96">
        <f t="shared" si="11"/>
        <v>9</v>
      </c>
      <c r="J42" s="96">
        <f t="shared" si="11"/>
        <v>11</v>
      </c>
      <c r="K42" s="96">
        <f t="shared" si="11"/>
        <v>13</v>
      </c>
      <c r="L42" s="96">
        <f t="shared" si="11"/>
        <v>20</v>
      </c>
      <c r="M42" s="96">
        <f t="shared" si="11"/>
        <v>24</v>
      </c>
      <c r="N42" s="96">
        <f t="shared" si="11"/>
        <v>26</v>
      </c>
      <c r="O42" s="96">
        <f t="shared" si="11"/>
        <v>58</v>
      </c>
      <c r="P42" s="96">
        <f t="shared" si="11"/>
        <v>65</v>
      </c>
      <c r="Q42" s="96">
        <f t="shared" si="11"/>
        <v>67</v>
      </c>
      <c r="R42" s="96">
        <f t="shared" si="11"/>
        <v>69</v>
      </c>
      <c r="S42" s="96">
        <f t="shared" si="11"/>
        <v>73</v>
      </c>
      <c r="T42" s="96">
        <f t="shared" si="11"/>
        <v>76</v>
      </c>
      <c r="U42" s="96">
        <f t="shared" si="11"/>
        <v>81</v>
      </c>
      <c r="V42" s="96">
        <f t="shared" si="11"/>
        <v>88</v>
      </c>
      <c r="W42" s="96">
        <f t="shared" si="11"/>
        <v>93</v>
      </c>
      <c r="X42" s="96">
        <f t="shared" si="11"/>
        <v>95</v>
      </c>
      <c r="Y42" s="96">
        <f t="shared" si="11"/>
        <v>96</v>
      </c>
      <c r="Z42" s="251"/>
      <c r="AA42" s="181"/>
    </row>
    <row r="43" spans="1:27" s="19" customFormat="1" ht="30" customHeight="1">
      <c r="A43" s="160" t="s">
        <v>73</v>
      </c>
      <c r="B43" s="121" t="s">
        <v>85</v>
      </c>
      <c r="C43" s="248"/>
      <c r="D43" s="249"/>
      <c r="E43" s="250"/>
      <c r="F43" s="238" t="s">
        <v>25</v>
      </c>
      <c r="G43" s="238"/>
      <c r="H43" s="238"/>
      <c r="I43" s="238"/>
      <c r="J43" s="238"/>
      <c r="K43" s="238"/>
      <c r="L43" s="238"/>
      <c r="M43" s="238"/>
      <c r="N43" s="238"/>
      <c r="O43" s="238"/>
      <c r="P43" s="238"/>
      <c r="Q43" s="238"/>
      <c r="R43" s="238"/>
      <c r="S43" s="238"/>
      <c r="T43" s="180"/>
      <c r="U43" s="238"/>
      <c r="V43" s="238"/>
      <c r="W43" s="238"/>
      <c r="X43" s="238"/>
      <c r="Y43" s="180"/>
      <c r="Z43" s="252"/>
      <c r="AA43" s="181"/>
    </row>
    <row r="44" spans="1:27" s="19" customFormat="1" ht="30" customHeight="1">
      <c r="A44" s="161" t="s">
        <v>77</v>
      </c>
      <c r="B44" s="162" t="s">
        <v>92</v>
      </c>
      <c r="C44" s="248"/>
      <c r="D44" s="249"/>
      <c r="E44" s="250"/>
      <c r="F44" s="238" t="s">
        <v>39</v>
      </c>
      <c r="G44" s="250" t="s">
        <v>173</v>
      </c>
      <c r="H44" s="250"/>
      <c r="I44" s="250"/>
      <c r="J44" s="250"/>
      <c r="K44" s="249"/>
      <c r="L44" s="249"/>
      <c r="M44" s="249"/>
      <c r="N44" s="249"/>
      <c r="O44" s="249"/>
      <c r="P44" s="249"/>
      <c r="Q44" s="249"/>
      <c r="R44" s="260"/>
      <c r="S44" s="260"/>
      <c r="T44" s="260"/>
      <c r="U44" s="260"/>
      <c r="V44" s="260"/>
      <c r="W44" s="260"/>
      <c r="X44" s="260"/>
      <c r="Y44" s="260"/>
      <c r="Z44" s="253"/>
      <c r="AA44" s="181"/>
    </row>
    <row r="45" spans="1:27" s="19" customFormat="1" ht="30" customHeight="1">
      <c r="A45" s="158" t="s">
        <v>74</v>
      </c>
      <c r="B45" s="159" t="s">
        <v>70</v>
      </c>
      <c r="C45" s="248">
        <v>13</v>
      </c>
      <c r="D45" s="249" t="s">
        <v>253</v>
      </c>
      <c r="E45" s="250" t="s">
        <v>252</v>
      </c>
      <c r="F45" s="238" t="s">
        <v>26</v>
      </c>
      <c r="G45" s="96">
        <v>43605</v>
      </c>
      <c r="H45" s="96">
        <f aca="true" t="shared" si="12" ref="H45:Y45">_XLL.DIATRABALHO(G45,H$1,$E$60:$E$73)</f>
        <v>43607</v>
      </c>
      <c r="I45" s="96">
        <f t="shared" si="12"/>
        <v>43613</v>
      </c>
      <c r="J45" s="96">
        <f t="shared" si="12"/>
        <v>43615</v>
      </c>
      <c r="K45" s="96">
        <f t="shared" si="12"/>
        <v>43619</v>
      </c>
      <c r="L45" s="96">
        <f t="shared" si="12"/>
        <v>43626</v>
      </c>
      <c r="M45" s="176">
        <f t="shared" si="12"/>
        <v>43628</v>
      </c>
      <c r="N45" s="176">
        <f t="shared" si="12"/>
        <v>43630</v>
      </c>
      <c r="O45" s="96">
        <f t="shared" si="12"/>
        <v>43662</v>
      </c>
      <c r="P45" s="96">
        <f t="shared" si="12"/>
        <v>43669</v>
      </c>
      <c r="Q45" s="96">
        <f t="shared" si="12"/>
        <v>43671</v>
      </c>
      <c r="R45" s="96">
        <f t="shared" si="12"/>
        <v>43675</v>
      </c>
      <c r="S45" s="96">
        <f t="shared" si="12"/>
        <v>43677</v>
      </c>
      <c r="T45" s="96">
        <f t="shared" si="12"/>
        <v>43682</v>
      </c>
      <c r="U45" s="96">
        <f t="shared" si="12"/>
        <v>43685</v>
      </c>
      <c r="V45" s="96">
        <f t="shared" si="12"/>
        <v>43692</v>
      </c>
      <c r="W45" s="96">
        <f t="shared" si="12"/>
        <v>43697</v>
      </c>
      <c r="X45" s="96">
        <f t="shared" si="12"/>
        <v>43699</v>
      </c>
      <c r="Y45" s="96">
        <f t="shared" si="12"/>
        <v>43700</v>
      </c>
      <c r="Z45" s="251"/>
      <c r="AA45" s="181"/>
    </row>
    <row r="46" spans="1:27" s="19" customFormat="1" ht="30" customHeight="1">
      <c r="A46" s="160" t="s">
        <v>73</v>
      </c>
      <c r="B46" s="121" t="s">
        <v>85</v>
      </c>
      <c r="C46" s="248"/>
      <c r="D46" s="249"/>
      <c r="E46" s="250"/>
      <c r="F46" s="238" t="s">
        <v>25</v>
      </c>
      <c r="G46" s="98">
        <v>43593</v>
      </c>
      <c r="H46" s="98">
        <v>43593</v>
      </c>
      <c r="I46" s="98">
        <v>43594</v>
      </c>
      <c r="J46" s="98">
        <v>43595</v>
      </c>
      <c r="K46" s="98">
        <v>43589</v>
      </c>
      <c r="L46" s="98">
        <v>43602</v>
      </c>
      <c r="M46" s="98">
        <v>43602</v>
      </c>
      <c r="N46" s="98">
        <v>43605</v>
      </c>
      <c r="O46" s="98">
        <v>43623</v>
      </c>
      <c r="P46" s="177" t="s">
        <v>112</v>
      </c>
      <c r="Q46" s="96">
        <v>43670</v>
      </c>
      <c r="R46" s="96">
        <v>43671</v>
      </c>
      <c r="S46" s="96">
        <v>43672</v>
      </c>
      <c r="T46" s="96">
        <v>43698</v>
      </c>
      <c r="U46" s="96" t="s">
        <v>116</v>
      </c>
      <c r="V46" s="96" t="s">
        <v>116</v>
      </c>
      <c r="W46" s="96" t="s">
        <v>116</v>
      </c>
      <c r="X46" s="96" t="s">
        <v>116</v>
      </c>
      <c r="Y46" s="96">
        <v>43700</v>
      </c>
      <c r="Z46" s="252"/>
      <c r="AA46" s="181"/>
    </row>
    <row r="47" spans="1:27" s="19" customFormat="1" ht="30" customHeight="1">
      <c r="A47" s="161" t="s">
        <v>77</v>
      </c>
      <c r="B47" s="162" t="s">
        <v>92</v>
      </c>
      <c r="C47" s="248"/>
      <c r="D47" s="249"/>
      <c r="E47" s="250"/>
      <c r="F47" s="238" t="s">
        <v>39</v>
      </c>
      <c r="G47" s="250" t="s">
        <v>138</v>
      </c>
      <c r="H47" s="250"/>
      <c r="I47" s="250"/>
      <c r="J47" s="250"/>
      <c r="K47" s="261"/>
      <c r="L47" s="255"/>
      <c r="M47" s="255"/>
      <c r="N47" s="256"/>
      <c r="O47" s="257"/>
      <c r="P47" s="258"/>
      <c r="Q47" s="259"/>
      <c r="R47" s="260"/>
      <c r="S47" s="260"/>
      <c r="T47" s="260"/>
      <c r="U47" s="260"/>
      <c r="V47" s="260"/>
      <c r="W47" s="260"/>
      <c r="X47" s="260"/>
      <c r="Y47" s="260"/>
      <c r="Z47" s="253"/>
      <c r="AA47" s="181"/>
    </row>
    <row r="48" spans="1:26" ht="30" customHeight="1">
      <c r="A48" s="158" t="s">
        <v>74</v>
      </c>
      <c r="B48" s="159" t="s">
        <v>70</v>
      </c>
      <c r="C48" s="248">
        <v>14</v>
      </c>
      <c r="D48" s="249" t="s">
        <v>315</v>
      </c>
      <c r="E48" s="250" t="s">
        <v>316</v>
      </c>
      <c r="F48" s="247" t="s">
        <v>26</v>
      </c>
      <c r="G48" s="96">
        <v>43862</v>
      </c>
      <c r="H48" s="96">
        <f aca="true" t="shared" si="13" ref="H48:Y48">_XLL.DIATRABALHO(G48,H$1,$E$60:$E$73)</f>
        <v>43865</v>
      </c>
      <c r="I48" s="96">
        <f t="shared" si="13"/>
        <v>43871</v>
      </c>
      <c r="J48" s="96">
        <f t="shared" si="13"/>
        <v>43873</v>
      </c>
      <c r="K48" s="96">
        <f t="shared" si="13"/>
        <v>43875</v>
      </c>
      <c r="L48" s="96">
        <f t="shared" si="13"/>
        <v>43882</v>
      </c>
      <c r="M48" s="176">
        <f t="shared" si="13"/>
        <v>43886</v>
      </c>
      <c r="N48" s="176">
        <f t="shared" si="13"/>
        <v>43888</v>
      </c>
      <c r="O48" s="96">
        <f t="shared" si="13"/>
        <v>43920</v>
      </c>
      <c r="P48" s="96">
        <f t="shared" si="13"/>
        <v>43927</v>
      </c>
      <c r="Q48" s="96">
        <f t="shared" si="13"/>
        <v>43929</v>
      </c>
      <c r="R48" s="96">
        <f t="shared" si="13"/>
        <v>43931</v>
      </c>
      <c r="S48" s="96">
        <f t="shared" si="13"/>
        <v>43935</v>
      </c>
      <c r="T48" s="96">
        <f t="shared" si="13"/>
        <v>43938</v>
      </c>
      <c r="U48" s="96">
        <f t="shared" si="13"/>
        <v>43943</v>
      </c>
      <c r="V48" s="96">
        <f t="shared" si="13"/>
        <v>43950</v>
      </c>
      <c r="W48" s="96">
        <f t="shared" si="13"/>
        <v>43955</v>
      </c>
      <c r="X48" s="96">
        <f t="shared" si="13"/>
        <v>43957</v>
      </c>
      <c r="Y48" s="96">
        <f t="shared" si="13"/>
        <v>43958</v>
      </c>
      <c r="Z48" s="251"/>
    </row>
    <row r="49" spans="1:26" ht="30" customHeight="1">
      <c r="A49" s="160" t="s">
        <v>73</v>
      </c>
      <c r="B49" s="121" t="s">
        <v>85</v>
      </c>
      <c r="C49" s="248"/>
      <c r="D49" s="249"/>
      <c r="E49" s="250"/>
      <c r="F49" s="247" t="s">
        <v>25</v>
      </c>
      <c r="G49" s="98"/>
      <c r="H49" s="98"/>
      <c r="I49" s="98"/>
      <c r="J49" s="98"/>
      <c r="K49" s="98"/>
      <c r="L49" s="98"/>
      <c r="M49" s="98"/>
      <c r="N49" s="98"/>
      <c r="O49" s="98"/>
      <c r="P49" s="177"/>
      <c r="Q49" s="96"/>
      <c r="R49" s="96"/>
      <c r="S49" s="96"/>
      <c r="T49" s="96"/>
      <c r="U49" s="96"/>
      <c r="V49" s="96"/>
      <c r="W49" s="96"/>
      <c r="X49" s="96"/>
      <c r="Y49" s="96"/>
      <c r="Z49" s="252"/>
    </row>
    <row r="50" spans="1:26" ht="30" customHeight="1">
      <c r="A50" s="161" t="s">
        <v>77</v>
      </c>
      <c r="B50" s="162" t="s">
        <v>92</v>
      </c>
      <c r="C50" s="248"/>
      <c r="D50" s="249"/>
      <c r="E50" s="250"/>
      <c r="F50" s="247" t="s">
        <v>39</v>
      </c>
      <c r="G50" s="250"/>
      <c r="H50" s="250"/>
      <c r="I50" s="250"/>
      <c r="J50" s="250"/>
      <c r="K50" s="261"/>
      <c r="L50" s="255"/>
      <c r="M50" s="255"/>
      <c r="N50" s="256"/>
      <c r="O50" s="257"/>
      <c r="P50" s="258"/>
      <c r="Q50" s="259"/>
      <c r="R50" s="260"/>
      <c r="S50" s="260"/>
      <c r="T50" s="260"/>
      <c r="U50" s="260"/>
      <c r="V50" s="260"/>
      <c r="W50" s="260"/>
      <c r="X50" s="260"/>
      <c r="Y50" s="260"/>
      <c r="Z50" s="253"/>
    </row>
    <row r="51" spans="1:26" ht="30" customHeight="1">
      <c r="A51" s="158" t="s">
        <v>74</v>
      </c>
      <c r="B51" s="159" t="s">
        <v>70</v>
      </c>
      <c r="C51" s="248">
        <v>15</v>
      </c>
      <c r="D51" s="249" t="s">
        <v>317</v>
      </c>
      <c r="E51" s="250" t="s">
        <v>316</v>
      </c>
      <c r="F51" s="247" t="s">
        <v>26</v>
      </c>
      <c r="G51" s="96">
        <v>44075</v>
      </c>
      <c r="H51" s="96">
        <f aca="true" t="shared" si="14" ref="H51:Y51">_XLL.DIATRABALHO(G51,H$1,$E$60:$E$73)</f>
        <v>44077</v>
      </c>
      <c r="I51" s="96">
        <f t="shared" si="14"/>
        <v>44083</v>
      </c>
      <c r="J51" s="96">
        <f t="shared" si="14"/>
        <v>44085</v>
      </c>
      <c r="K51" s="96">
        <f t="shared" si="14"/>
        <v>44089</v>
      </c>
      <c r="L51" s="96">
        <f t="shared" si="14"/>
        <v>44096</v>
      </c>
      <c r="M51" s="176">
        <f t="shared" si="14"/>
        <v>44098</v>
      </c>
      <c r="N51" s="176">
        <f t="shared" si="14"/>
        <v>44102</v>
      </c>
      <c r="O51" s="96">
        <f t="shared" si="14"/>
        <v>44132</v>
      </c>
      <c r="P51" s="96">
        <f t="shared" si="14"/>
        <v>44139</v>
      </c>
      <c r="Q51" s="96">
        <f t="shared" si="14"/>
        <v>44141</v>
      </c>
      <c r="R51" s="96">
        <f t="shared" si="14"/>
        <v>44145</v>
      </c>
      <c r="S51" s="96">
        <f t="shared" si="14"/>
        <v>44147</v>
      </c>
      <c r="T51" s="96">
        <f t="shared" si="14"/>
        <v>44152</v>
      </c>
      <c r="U51" s="96">
        <f t="shared" si="14"/>
        <v>44155</v>
      </c>
      <c r="V51" s="96">
        <f t="shared" si="14"/>
        <v>44162</v>
      </c>
      <c r="W51" s="96">
        <f t="shared" si="14"/>
        <v>44167</v>
      </c>
      <c r="X51" s="96">
        <f t="shared" si="14"/>
        <v>44169</v>
      </c>
      <c r="Y51" s="96">
        <f t="shared" si="14"/>
        <v>44172</v>
      </c>
      <c r="Z51" s="251"/>
    </row>
    <row r="52" spans="1:26" ht="30" customHeight="1">
      <c r="A52" s="160" t="s">
        <v>73</v>
      </c>
      <c r="B52" s="121" t="s">
        <v>85</v>
      </c>
      <c r="C52" s="248"/>
      <c r="D52" s="249"/>
      <c r="E52" s="250"/>
      <c r="F52" s="247" t="s">
        <v>25</v>
      </c>
      <c r="G52" s="98" t="s">
        <v>318</v>
      </c>
      <c r="H52" s="98"/>
      <c r="I52" s="98"/>
      <c r="J52" s="98"/>
      <c r="K52" s="98"/>
      <c r="L52" s="98"/>
      <c r="M52" s="98"/>
      <c r="N52" s="98"/>
      <c r="O52" s="98"/>
      <c r="P52" s="177"/>
      <c r="Q52" s="96"/>
      <c r="R52" s="96"/>
      <c r="S52" s="96"/>
      <c r="T52" s="96"/>
      <c r="U52" s="96"/>
      <c r="V52" s="96"/>
      <c r="W52" s="96"/>
      <c r="X52" s="96"/>
      <c r="Y52" s="96"/>
      <c r="Z52" s="252"/>
    </row>
    <row r="53" spans="1:26" ht="30" customHeight="1">
      <c r="A53" s="161" t="s">
        <v>77</v>
      </c>
      <c r="B53" s="162" t="s">
        <v>92</v>
      </c>
      <c r="C53" s="248"/>
      <c r="D53" s="249"/>
      <c r="E53" s="250"/>
      <c r="F53" s="247" t="s">
        <v>39</v>
      </c>
      <c r="G53" s="250"/>
      <c r="H53" s="250"/>
      <c r="I53" s="250"/>
      <c r="J53" s="250"/>
      <c r="K53" s="261"/>
      <c r="L53" s="255"/>
      <c r="M53" s="255"/>
      <c r="N53" s="256"/>
      <c r="O53" s="257"/>
      <c r="P53" s="258"/>
      <c r="Q53" s="259"/>
      <c r="R53" s="260"/>
      <c r="S53" s="260"/>
      <c r="T53" s="260"/>
      <c r="U53" s="260"/>
      <c r="V53" s="260"/>
      <c r="W53" s="260"/>
      <c r="X53" s="260"/>
      <c r="Y53" s="260"/>
      <c r="Z53" s="253"/>
    </row>
    <row r="54" spans="3:26" ht="30" customHeight="1">
      <c r="C54" s="27"/>
      <c r="D54" s="264" t="s">
        <v>23</v>
      </c>
      <c r="E54" s="265"/>
      <c r="F54" s="24"/>
      <c r="G54" s="71"/>
      <c r="H54" s="71"/>
      <c r="I54" s="28"/>
      <c r="J54" s="105"/>
      <c r="K54" s="105"/>
      <c r="L54" s="105"/>
      <c r="M54" s="105"/>
      <c r="N54" s="105"/>
      <c r="O54" s="28"/>
      <c r="P54" s="28"/>
      <c r="Q54" s="28"/>
      <c r="R54" s="28"/>
      <c r="S54" s="28"/>
      <c r="T54" s="28"/>
      <c r="U54" s="28"/>
      <c r="V54" s="28"/>
      <c r="W54" s="28"/>
      <c r="X54" s="51"/>
      <c r="Y54" s="51"/>
      <c r="Z54" s="203"/>
    </row>
    <row r="55" spans="3:26" ht="30" customHeight="1">
      <c r="C55" s="27"/>
      <c r="D55" s="264" t="s">
        <v>24</v>
      </c>
      <c r="E55" s="265"/>
      <c r="F55" s="86"/>
      <c r="G55" s="72"/>
      <c r="H55" s="72"/>
      <c r="I55" s="28"/>
      <c r="J55" s="105"/>
      <c r="K55" s="105"/>
      <c r="L55" s="105"/>
      <c r="M55" s="105"/>
      <c r="N55" s="105"/>
      <c r="O55" s="28"/>
      <c r="P55" s="28"/>
      <c r="Q55" s="28"/>
      <c r="R55" s="28"/>
      <c r="S55" s="28"/>
      <c r="T55" s="28"/>
      <c r="U55" s="28"/>
      <c r="V55" s="28"/>
      <c r="W55" s="28"/>
      <c r="X55" s="51"/>
      <c r="Y55" s="51"/>
      <c r="Z55" s="203"/>
    </row>
    <row r="56" spans="3:26" ht="30" customHeight="1">
      <c r="C56" s="104"/>
      <c r="D56" s="268" t="s">
        <v>68</v>
      </c>
      <c r="E56" s="269"/>
      <c r="F56" s="111"/>
      <c r="G56" s="72"/>
      <c r="H56" s="72"/>
      <c r="I56" s="105"/>
      <c r="J56" s="105"/>
      <c r="K56" s="105"/>
      <c r="L56" s="105"/>
      <c r="M56" s="105"/>
      <c r="N56" s="105"/>
      <c r="O56" s="105"/>
      <c r="P56" s="105"/>
      <c r="Q56" s="105"/>
      <c r="R56" s="105"/>
      <c r="S56" s="105"/>
      <c r="T56" s="105"/>
      <c r="U56" s="105"/>
      <c r="V56" s="105"/>
      <c r="W56" s="105"/>
      <c r="X56" s="108"/>
      <c r="Y56" s="108"/>
      <c r="Z56" s="203"/>
    </row>
    <row r="57" spans="3:26" ht="30" customHeight="1" thickBot="1">
      <c r="C57" s="27"/>
      <c r="D57" s="266" t="s">
        <v>67</v>
      </c>
      <c r="E57" s="267"/>
      <c r="F57" s="110"/>
      <c r="G57" s="31"/>
      <c r="H57" s="31"/>
      <c r="I57" s="28"/>
      <c r="J57" s="105"/>
      <c r="K57" s="105"/>
      <c r="L57" s="105"/>
      <c r="M57" s="105"/>
      <c r="N57" s="105"/>
      <c r="O57" s="28"/>
      <c r="P57" s="28"/>
      <c r="Q57" s="28"/>
      <c r="R57" s="28"/>
      <c r="S57" s="28"/>
      <c r="T57" s="28"/>
      <c r="U57" s="28"/>
      <c r="V57" s="28"/>
      <c r="W57" s="28"/>
      <c r="X57" s="51"/>
      <c r="Y57" s="51"/>
      <c r="Z57" s="203"/>
    </row>
    <row r="58" spans="3:26" ht="30" customHeight="1">
      <c r="C58" s="13"/>
      <c r="D58" s="263" t="s">
        <v>20</v>
      </c>
      <c r="E58" s="263"/>
      <c r="F58" s="69" t="s">
        <v>21</v>
      </c>
      <c r="G58" s="84"/>
      <c r="H58" s="43"/>
      <c r="I58" s="43"/>
      <c r="J58" s="43"/>
      <c r="K58" s="43"/>
      <c r="L58" s="43"/>
      <c r="M58" s="43"/>
      <c r="N58" s="43"/>
      <c r="O58" s="43"/>
      <c r="P58" s="7"/>
      <c r="Q58" s="7"/>
      <c r="R58" s="7"/>
      <c r="S58" s="7"/>
      <c r="T58" s="7"/>
      <c r="U58" s="7"/>
      <c r="V58" s="7"/>
      <c r="W58" s="7"/>
      <c r="X58" s="7"/>
      <c r="Y58" s="7"/>
      <c r="Z58" s="203"/>
    </row>
    <row r="59" spans="3:26" ht="30" customHeight="1">
      <c r="C59" s="13"/>
      <c r="D59" s="34"/>
      <c r="E59" s="34"/>
      <c r="F59" s="34"/>
      <c r="G59" s="42"/>
      <c r="H59" s="42"/>
      <c r="I59" s="42"/>
      <c r="J59" s="42"/>
      <c r="K59" s="42"/>
      <c r="L59" s="42"/>
      <c r="M59" s="42"/>
      <c r="N59" s="42"/>
      <c r="O59" s="42"/>
      <c r="P59" s="4"/>
      <c r="Q59" s="7"/>
      <c r="R59" s="7"/>
      <c r="S59" s="7"/>
      <c r="T59" s="7"/>
      <c r="U59" s="7"/>
      <c r="V59" s="7"/>
      <c r="W59" s="7"/>
      <c r="X59" s="7"/>
      <c r="Y59" s="7"/>
      <c r="Z59" s="203"/>
    </row>
    <row r="60" spans="3:26" ht="30" customHeight="1">
      <c r="C60" s="13"/>
      <c r="D60" s="34"/>
      <c r="E60" s="68">
        <v>43101</v>
      </c>
      <c r="F60" s="68"/>
      <c r="G60" s="39"/>
      <c r="H60" s="39"/>
      <c r="I60" s="39"/>
      <c r="J60" s="39"/>
      <c r="K60" s="39"/>
      <c r="L60" s="39"/>
      <c r="M60" s="39"/>
      <c r="N60" s="39"/>
      <c r="O60" s="39"/>
      <c r="P60" s="7"/>
      <c r="Q60" s="7"/>
      <c r="R60" s="7"/>
      <c r="S60" s="7"/>
      <c r="T60" s="7"/>
      <c r="U60" s="7"/>
      <c r="V60" s="7"/>
      <c r="W60" s="7"/>
      <c r="X60" s="7"/>
      <c r="Y60" s="7"/>
      <c r="Z60" s="203"/>
    </row>
    <row r="61" spans="3:26" ht="30" customHeight="1">
      <c r="C61" s="13"/>
      <c r="D61" s="34"/>
      <c r="E61" s="68">
        <v>43143</v>
      </c>
      <c r="F61" s="68"/>
      <c r="G61" s="39"/>
      <c r="H61" s="39"/>
      <c r="I61" s="39"/>
      <c r="J61" s="39"/>
      <c r="K61" s="39"/>
      <c r="L61" s="39"/>
      <c r="M61" s="39"/>
      <c r="N61" s="39"/>
      <c r="O61" s="39"/>
      <c r="P61" s="7"/>
      <c r="Q61" s="7"/>
      <c r="R61" s="7"/>
      <c r="S61" s="7"/>
      <c r="T61" s="7"/>
      <c r="U61" s="7"/>
      <c r="V61" s="7"/>
      <c r="W61" s="7"/>
      <c r="X61" s="7"/>
      <c r="Y61" s="7"/>
      <c r="Z61" s="203"/>
    </row>
    <row r="62" spans="3:26" ht="30" customHeight="1">
      <c r="C62" s="13"/>
      <c r="D62" s="34"/>
      <c r="E62" s="68">
        <v>43144</v>
      </c>
      <c r="F62" s="68"/>
      <c r="G62" s="39"/>
      <c r="H62" s="39"/>
      <c r="I62" s="39"/>
      <c r="J62" s="39"/>
      <c r="K62" s="39"/>
      <c r="L62" s="39"/>
      <c r="M62" s="39"/>
      <c r="N62" s="39"/>
      <c r="O62" s="39"/>
      <c r="P62" s="6"/>
      <c r="Q62" s="7"/>
      <c r="R62" s="7"/>
      <c r="S62" s="7"/>
      <c r="T62" s="7"/>
      <c r="U62" s="7"/>
      <c r="V62" s="7"/>
      <c r="W62" s="7"/>
      <c r="X62" s="7"/>
      <c r="Y62" s="7"/>
      <c r="Z62" s="106"/>
    </row>
    <row r="63" spans="3:25" ht="30" customHeight="1">
      <c r="C63" s="13"/>
      <c r="D63" s="34"/>
      <c r="E63" s="68">
        <v>43187</v>
      </c>
      <c r="F63" s="68"/>
      <c r="G63" s="39"/>
      <c r="H63" s="39"/>
      <c r="I63" s="39"/>
      <c r="J63" s="39"/>
      <c r="K63" s="39"/>
      <c r="L63" s="39"/>
      <c r="M63" s="39"/>
      <c r="N63" s="39"/>
      <c r="O63" s="39"/>
      <c r="P63" s="6"/>
      <c r="Q63" s="7"/>
      <c r="R63" s="7"/>
      <c r="S63" s="7"/>
      <c r="T63" s="7"/>
      <c r="U63" s="7"/>
      <c r="V63" s="7"/>
      <c r="W63" s="7"/>
      <c r="X63" s="7"/>
      <c r="Y63" s="7"/>
    </row>
    <row r="64" spans="3:25" ht="30" customHeight="1">
      <c r="C64" s="13"/>
      <c r="D64" s="34"/>
      <c r="E64" s="68">
        <v>43188</v>
      </c>
      <c r="F64" s="68"/>
      <c r="G64" s="39"/>
      <c r="H64" s="39"/>
      <c r="I64" s="39"/>
      <c r="J64" s="39"/>
      <c r="K64" s="39"/>
      <c r="L64" s="39"/>
      <c r="M64" s="39"/>
      <c r="N64" s="39"/>
      <c r="O64" s="39"/>
      <c r="P64" s="6"/>
      <c r="Q64" s="7"/>
      <c r="R64" s="7"/>
      <c r="S64" s="7"/>
      <c r="T64" s="7"/>
      <c r="U64" s="7"/>
      <c r="V64" s="7"/>
      <c r="W64" s="7"/>
      <c r="X64" s="7"/>
      <c r="Y64" s="7"/>
    </row>
    <row r="65" spans="3:25" ht="30" customHeight="1">
      <c r="C65" s="13"/>
      <c r="D65" s="34"/>
      <c r="E65" s="68">
        <v>43189</v>
      </c>
      <c r="F65" s="68"/>
      <c r="G65" s="39"/>
      <c r="H65" s="39"/>
      <c r="I65" s="39"/>
      <c r="J65" s="39"/>
      <c r="K65" s="39"/>
      <c r="L65" s="39"/>
      <c r="M65" s="39"/>
      <c r="N65" s="39"/>
      <c r="O65" s="39"/>
      <c r="P65" s="7"/>
      <c r="Q65" s="7"/>
      <c r="R65" s="7"/>
      <c r="S65" s="7"/>
      <c r="T65" s="7"/>
      <c r="U65" s="7"/>
      <c r="V65" s="7"/>
      <c r="W65" s="7"/>
      <c r="X65" s="7"/>
      <c r="Y65" s="7"/>
    </row>
    <row r="66" spans="3:25" ht="30" customHeight="1">
      <c r="C66" s="13"/>
      <c r="D66" s="34"/>
      <c r="E66" s="68">
        <v>43221</v>
      </c>
      <c r="F66" s="68"/>
      <c r="G66" s="39"/>
      <c r="H66" s="39"/>
      <c r="I66" s="39"/>
      <c r="J66" s="39"/>
      <c r="K66" s="39"/>
      <c r="L66" s="39"/>
      <c r="M66" s="39"/>
      <c r="N66" s="39"/>
      <c r="O66" s="39"/>
      <c r="P66" s="6"/>
      <c r="Q66" s="7"/>
      <c r="R66" s="7"/>
      <c r="S66" s="7"/>
      <c r="T66" s="7"/>
      <c r="U66" s="7"/>
      <c r="V66" s="7"/>
      <c r="W66" s="7"/>
      <c r="X66" s="7"/>
      <c r="Y66" s="7"/>
    </row>
    <row r="67" spans="3:25" ht="30" customHeight="1">
      <c r="C67" s="13"/>
      <c r="D67" s="34"/>
      <c r="E67" s="68">
        <v>43251</v>
      </c>
      <c r="F67" s="68"/>
      <c r="G67" s="39"/>
      <c r="H67" s="39"/>
      <c r="I67" s="39"/>
      <c r="J67" s="39"/>
      <c r="K67" s="39"/>
      <c r="L67" s="39"/>
      <c r="M67" s="39"/>
      <c r="N67" s="39"/>
      <c r="O67" s="39"/>
      <c r="P67" s="6"/>
      <c r="Q67" s="7"/>
      <c r="R67" s="7"/>
      <c r="S67" s="7"/>
      <c r="T67" s="7"/>
      <c r="U67" s="7"/>
      <c r="V67" s="7"/>
      <c r="W67" s="7"/>
      <c r="X67" s="7"/>
      <c r="Y67" s="7"/>
    </row>
    <row r="68" spans="3:25" ht="30" customHeight="1">
      <c r="C68" s="13"/>
      <c r="D68" s="34"/>
      <c r="E68" s="68">
        <v>43350</v>
      </c>
      <c r="F68" s="68"/>
      <c r="G68" s="39"/>
      <c r="H68" s="39"/>
      <c r="I68" s="39"/>
      <c r="J68" s="39"/>
      <c r="K68" s="39"/>
      <c r="L68" s="39"/>
      <c r="M68" s="39"/>
      <c r="N68" s="39"/>
      <c r="O68" s="39"/>
      <c r="P68" s="7"/>
      <c r="Q68" s="7"/>
      <c r="R68" s="7"/>
      <c r="S68" s="7"/>
      <c r="T68" s="7"/>
      <c r="U68" s="7"/>
      <c r="V68" s="7"/>
      <c r="W68" s="7"/>
      <c r="X68" s="7"/>
      <c r="Y68" s="7"/>
    </row>
    <row r="69" spans="3:25" ht="30" customHeight="1">
      <c r="C69" s="13"/>
      <c r="D69" s="34"/>
      <c r="E69" s="68">
        <v>43385</v>
      </c>
      <c r="F69" s="68"/>
      <c r="G69" s="39"/>
      <c r="H69" s="39"/>
      <c r="I69" s="39"/>
      <c r="J69" s="39"/>
      <c r="K69" s="39"/>
      <c r="L69" s="39"/>
      <c r="M69" s="39"/>
      <c r="N69" s="39"/>
      <c r="O69" s="39"/>
      <c r="P69" s="7"/>
      <c r="Q69" s="7"/>
      <c r="R69" s="7"/>
      <c r="S69" s="7"/>
      <c r="T69" s="7"/>
      <c r="U69" s="7"/>
      <c r="V69" s="7"/>
      <c r="W69" s="7"/>
      <c r="X69" s="7"/>
      <c r="Y69" s="7"/>
    </row>
    <row r="70" spans="3:25" ht="30" customHeight="1">
      <c r="C70" s="13"/>
      <c r="D70" s="34"/>
      <c r="E70" s="68">
        <v>43405</v>
      </c>
      <c r="F70" s="68"/>
      <c r="G70" s="39"/>
      <c r="H70" s="39"/>
      <c r="I70" s="39"/>
      <c r="J70" s="39"/>
      <c r="K70" s="39"/>
      <c r="L70" s="39"/>
      <c r="M70" s="39"/>
      <c r="N70" s="39"/>
      <c r="O70" s="39"/>
      <c r="P70" s="7"/>
      <c r="Q70" s="7"/>
      <c r="R70" s="7"/>
      <c r="S70" s="7"/>
      <c r="T70" s="7"/>
      <c r="U70" s="7"/>
      <c r="V70" s="7"/>
      <c r="W70" s="7"/>
      <c r="X70" s="7"/>
      <c r="Y70" s="7"/>
    </row>
    <row r="71" spans="3:25" ht="30" customHeight="1">
      <c r="C71" s="13"/>
      <c r="D71" s="34"/>
      <c r="E71" s="68">
        <v>43406</v>
      </c>
      <c r="F71" s="68"/>
      <c r="G71" s="39"/>
      <c r="H71" s="39"/>
      <c r="I71" s="39"/>
      <c r="J71" s="39"/>
      <c r="K71" s="39"/>
      <c r="L71" s="39"/>
      <c r="M71" s="39"/>
      <c r="N71" s="39"/>
      <c r="O71" s="39"/>
      <c r="P71" s="7"/>
      <c r="Q71" s="7"/>
      <c r="R71" s="7"/>
      <c r="S71" s="7"/>
      <c r="T71" s="7"/>
      <c r="U71" s="7"/>
      <c r="V71" s="7"/>
      <c r="W71" s="7"/>
      <c r="X71" s="7"/>
      <c r="Y71" s="7"/>
    </row>
    <row r="72" spans="3:25" ht="30" customHeight="1">
      <c r="C72" s="13"/>
      <c r="D72" s="34"/>
      <c r="E72" s="68">
        <v>43419</v>
      </c>
      <c r="F72" s="68"/>
      <c r="G72" s="39"/>
      <c r="H72" s="39"/>
      <c r="I72" s="39"/>
      <c r="J72" s="39"/>
      <c r="K72" s="39"/>
      <c r="L72" s="39"/>
      <c r="M72" s="39"/>
      <c r="N72" s="39"/>
      <c r="O72" s="39"/>
      <c r="P72" s="7"/>
      <c r="Q72" s="7"/>
      <c r="R72" s="7"/>
      <c r="S72" s="7"/>
      <c r="T72" s="7"/>
      <c r="U72" s="7"/>
      <c r="V72" s="7"/>
      <c r="W72" s="7"/>
      <c r="X72" s="7"/>
      <c r="Y72" s="7"/>
    </row>
    <row r="73" spans="3:25" ht="30" customHeight="1">
      <c r="C73" s="13"/>
      <c r="D73" s="34"/>
      <c r="E73" s="68">
        <v>43459</v>
      </c>
      <c r="F73" s="68"/>
      <c r="G73" s="39"/>
      <c r="H73" s="39"/>
      <c r="I73" s="39"/>
      <c r="J73" s="39"/>
      <c r="K73" s="39"/>
      <c r="L73" s="39"/>
      <c r="M73" s="39"/>
      <c r="N73" s="39"/>
      <c r="O73" s="39"/>
      <c r="P73" s="7"/>
      <c r="Q73" s="7"/>
      <c r="R73" s="7"/>
      <c r="S73" s="7"/>
      <c r="T73" s="7"/>
      <c r="U73" s="7"/>
      <c r="V73" s="7"/>
      <c r="W73" s="7"/>
      <c r="X73" s="7"/>
      <c r="Y73" s="7"/>
    </row>
    <row r="74" spans="3:25" ht="30" customHeight="1">
      <c r="C74" s="13"/>
      <c r="D74" s="42"/>
      <c r="E74" s="39"/>
      <c r="F74" s="39"/>
      <c r="G74" s="39"/>
      <c r="H74" s="39"/>
      <c r="I74" s="39"/>
      <c r="J74" s="39"/>
      <c r="K74" s="39"/>
      <c r="L74" s="39"/>
      <c r="M74" s="39"/>
      <c r="N74" s="39"/>
      <c r="O74" s="39"/>
      <c r="P74" s="7"/>
      <c r="Q74" s="7"/>
      <c r="R74" s="7"/>
      <c r="S74" s="7"/>
      <c r="T74" s="7"/>
      <c r="U74" s="7"/>
      <c r="V74" s="7"/>
      <c r="W74" s="7"/>
      <c r="X74" s="7"/>
      <c r="Y74" s="7"/>
    </row>
    <row r="75" spans="3:25" ht="30" customHeight="1">
      <c r="C75" s="13"/>
      <c r="D75" s="42"/>
      <c r="E75" s="39"/>
      <c r="F75" s="39"/>
      <c r="G75" s="39"/>
      <c r="H75" s="39"/>
      <c r="I75" s="39"/>
      <c r="J75" s="39"/>
      <c r="K75" s="39"/>
      <c r="L75" s="39"/>
      <c r="M75" s="39"/>
      <c r="N75" s="39"/>
      <c r="O75" s="39"/>
      <c r="P75" s="7"/>
      <c r="Q75" s="7"/>
      <c r="R75" s="7"/>
      <c r="S75" s="7"/>
      <c r="T75" s="7"/>
      <c r="U75" s="7"/>
      <c r="V75" s="7"/>
      <c r="W75" s="7"/>
      <c r="X75" s="7"/>
      <c r="Y75" s="7"/>
    </row>
    <row r="76" spans="3:25" ht="30" customHeight="1">
      <c r="C76" s="13"/>
      <c r="D76" s="42"/>
      <c r="E76" s="39"/>
      <c r="F76" s="39"/>
      <c r="G76" s="39"/>
      <c r="H76" s="39"/>
      <c r="I76" s="39"/>
      <c r="J76" s="39"/>
      <c r="K76" s="39"/>
      <c r="L76" s="39"/>
      <c r="M76" s="39"/>
      <c r="N76" s="39"/>
      <c r="O76" s="39"/>
      <c r="P76" s="7"/>
      <c r="Q76" s="7"/>
      <c r="R76" s="7"/>
      <c r="S76" s="7"/>
      <c r="T76" s="7"/>
      <c r="U76" s="7"/>
      <c r="V76" s="7"/>
      <c r="W76" s="7"/>
      <c r="X76" s="7"/>
      <c r="Y76" s="7"/>
    </row>
    <row r="77" spans="3:25" ht="30" customHeight="1">
      <c r="C77" s="13"/>
      <c r="D77" s="42"/>
      <c r="E77" s="39"/>
      <c r="F77" s="39"/>
      <c r="G77" s="39"/>
      <c r="H77" s="39"/>
      <c r="I77" s="39"/>
      <c r="J77" s="39"/>
      <c r="K77" s="39"/>
      <c r="L77" s="39"/>
      <c r="M77" s="39"/>
      <c r="N77" s="39"/>
      <c r="O77" s="39"/>
      <c r="P77" s="7"/>
      <c r="Q77" s="7"/>
      <c r="R77" s="7"/>
      <c r="S77" s="7"/>
      <c r="T77" s="7"/>
      <c r="U77" s="7"/>
      <c r="V77" s="7"/>
      <c r="W77" s="7"/>
      <c r="X77" s="7"/>
      <c r="Y77" s="7"/>
    </row>
    <row r="78" spans="3:25" ht="30" customHeight="1">
      <c r="C78" s="13"/>
      <c r="D78" s="42"/>
      <c r="E78" s="39"/>
      <c r="F78" s="39"/>
      <c r="G78" s="39"/>
      <c r="H78" s="39"/>
      <c r="I78" s="39"/>
      <c r="J78" s="39"/>
      <c r="K78" s="39"/>
      <c r="L78" s="39"/>
      <c r="M78" s="39"/>
      <c r="N78" s="39"/>
      <c r="O78" s="39"/>
      <c r="P78" s="7"/>
      <c r="Q78" s="7"/>
      <c r="R78" s="7"/>
      <c r="S78" s="7"/>
      <c r="T78" s="7"/>
      <c r="U78" s="7"/>
      <c r="V78" s="7"/>
      <c r="W78" s="7"/>
      <c r="X78" s="7"/>
      <c r="Y78" s="7"/>
    </row>
    <row r="79" spans="3:25" ht="30" customHeight="1">
      <c r="C79" s="13"/>
      <c r="D79" s="42"/>
      <c r="E79" s="39"/>
      <c r="F79" s="39"/>
      <c r="G79" s="39"/>
      <c r="H79" s="39"/>
      <c r="I79" s="39"/>
      <c r="J79" s="39"/>
      <c r="K79" s="39"/>
      <c r="L79" s="39"/>
      <c r="M79" s="39"/>
      <c r="N79" s="39"/>
      <c r="O79" s="39"/>
      <c r="P79" s="7"/>
      <c r="Q79" s="7"/>
      <c r="R79" s="7"/>
      <c r="S79" s="7"/>
      <c r="T79" s="7"/>
      <c r="U79" s="7"/>
      <c r="V79" s="7"/>
      <c r="W79" s="7"/>
      <c r="X79" s="7"/>
      <c r="Y79" s="7"/>
    </row>
    <row r="80" spans="3:25" ht="30" customHeight="1">
      <c r="C80" s="13"/>
      <c r="D80" s="42"/>
      <c r="E80" s="39"/>
      <c r="F80" s="39"/>
      <c r="G80" s="39"/>
      <c r="H80" s="39"/>
      <c r="I80" s="39"/>
      <c r="J80" s="39"/>
      <c r="K80" s="39"/>
      <c r="L80" s="39"/>
      <c r="M80" s="39"/>
      <c r="N80" s="39"/>
      <c r="O80" s="39"/>
      <c r="P80" s="7"/>
      <c r="Q80" s="7"/>
      <c r="R80" s="7"/>
      <c r="S80" s="7"/>
      <c r="T80" s="7"/>
      <c r="U80" s="7"/>
      <c r="V80" s="7"/>
      <c r="W80" s="7"/>
      <c r="X80" s="7"/>
      <c r="Y80" s="7"/>
    </row>
    <row r="81" spans="3:25" ht="30" customHeight="1">
      <c r="C81" s="13"/>
      <c r="D81" s="42"/>
      <c r="E81" s="39"/>
      <c r="F81" s="39"/>
      <c r="G81" s="39"/>
      <c r="H81" s="39"/>
      <c r="I81" s="39"/>
      <c r="J81" s="39"/>
      <c r="K81" s="39"/>
      <c r="L81" s="39"/>
      <c r="M81" s="39"/>
      <c r="N81" s="39"/>
      <c r="O81" s="39"/>
      <c r="P81" s="7"/>
      <c r="Q81" s="7"/>
      <c r="R81" s="7"/>
      <c r="S81" s="7"/>
      <c r="T81" s="7"/>
      <c r="U81" s="7"/>
      <c r="V81" s="7"/>
      <c r="W81" s="7"/>
      <c r="X81" s="7"/>
      <c r="Y81" s="7"/>
    </row>
    <row r="82" spans="3:25" ht="30" customHeight="1">
      <c r="C82" s="13"/>
      <c r="D82" s="42"/>
      <c r="E82" s="39"/>
      <c r="F82" s="39"/>
      <c r="G82" s="39"/>
      <c r="H82" s="39"/>
      <c r="I82" s="39"/>
      <c r="J82" s="39"/>
      <c r="K82" s="39"/>
      <c r="L82" s="39"/>
      <c r="M82" s="39"/>
      <c r="N82" s="39"/>
      <c r="O82" s="39"/>
      <c r="P82" s="7"/>
      <c r="Q82" s="7"/>
      <c r="R82" s="7"/>
      <c r="S82" s="7"/>
      <c r="T82" s="7"/>
      <c r="U82" s="7"/>
      <c r="V82" s="7"/>
      <c r="W82" s="7"/>
      <c r="X82" s="7"/>
      <c r="Y82" s="7"/>
    </row>
    <row r="83" spans="3:25" ht="30" customHeight="1">
      <c r="C83" s="13"/>
      <c r="D83" s="42"/>
      <c r="E83" s="39"/>
      <c r="F83" s="39"/>
      <c r="G83" s="39"/>
      <c r="H83" s="39"/>
      <c r="I83" s="39"/>
      <c r="J83" s="39"/>
      <c r="K83" s="39"/>
      <c r="L83" s="39"/>
      <c r="M83" s="39"/>
      <c r="N83" s="39"/>
      <c r="O83" s="39"/>
      <c r="P83" s="7"/>
      <c r="Q83" s="7"/>
      <c r="R83" s="7"/>
      <c r="S83" s="7"/>
      <c r="T83" s="7"/>
      <c r="U83" s="7"/>
      <c r="V83" s="7"/>
      <c r="W83" s="7"/>
      <c r="X83" s="7"/>
      <c r="Y83" s="7"/>
    </row>
    <row r="84" spans="3:25" ht="30" customHeight="1">
      <c r="C84" s="13"/>
      <c r="D84" s="42"/>
      <c r="E84" s="39"/>
      <c r="F84" s="39"/>
      <c r="G84" s="39"/>
      <c r="H84" s="39"/>
      <c r="I84" s="39"/>
      <c r="J84" s="39"/>
      <c r="K84" s="39"/>
      <c r="L84" s="39"/>
      <c r="M84" s="39"/>
      <c r="N84" s="39"/>
      <c r="O84" s="39"/>
      <c r="P84" s="7"/>
      <c r="Q84" s="7"/>
      <c r="R84" s="7"/>
      <c r="S84" s="7"/>
      <c r="T84" s="7"/>
      <c r="U84" s="7"/>
      <c r="V84" s="7"/>
      <c r="W84" s="7"/>
      <c r="X84" s="7"/>
      <c r="Y84" s="7"/>
    </row>
    <row r="85" spans="3:25" ht="30" customHeight="1">
      <c r="C85" s="13"/>
      <c r="D85" s="42"/>
      <c r="E85" s="39"/>
      <c r="F85" s="39"/>
      <c r="G85" s="39"/>
      <c r="H85" s="39"/>
      <c r="I85" s="39"/>
      <c r="J85" s="39"/>
      <c r="K85" s="39"/>
      <c r="L85" s="39"/>
      <c r="M85" s="39"/>
      <c r="N85" s="39"/>
      <c r="O85" s="39"/>
      <c r="P85" s="7"/>
      <c r="Q85" s="7"/>
      <c r="R85" s="7"/>
      <c r="S85" s="7"/>
      <c r="T85" s="7"/>
      <c r="U85" s="7"/>
      <c r="V85" s="7"/>
      <c r="W85" s="7"/>
      <c r="X85" s="7"/>
      <c r="Y85" s="7"/>
    </row>
    <row r="86" spans="3:25" ht="30" customHeight="1">
      <c r="C86" s="13"/>
      <c r="D86" s="42"/>
      <c r="E86" s="39"/>
      <c r="F86" s="39"/>
      <c r="G86" s="39"/>
      <c r="H86" s="39"/>
      <c r="I86" s="39"/>
      <c r="J86" s="39"/>
      <c r="K86" s="39"/>
      <c r="L86" s="39"/>
      <c r="M86" s="39"/>
      <c r="N86" s="39"/>
      <c r="O86" s="39"/>
      <c r="P86" s="7"/>
      <c r="Q86" s="7"/>
      <c r="R86" s="7"/>
      <c r="S86" s="7"/>
      <c r="T86" s="7"/>
      <c r="U86" s="7"/>
      <c r="V86" s="7"/>
      <c r="W86" s="7"/>
      <c r="X86" s="7"/>
      <c r="Y86" s="7"/>
    </row>
    <row r="87" spans="3:25" ht="30" customHeight="1">
      <c r="C87" s="13"/>
      <c r="D87" s="42"/>
      <c r="E87" s="39"/>
      <c r="F87" s="39"/>
      <c r="G87" s="39"/>
      <c r="H87" s="39"/>
      <c r="I87" s="39"/>
      <c r="J87" s="39"/>
      <c r="K87" s="39"/>
      <c r="L87" s="39"/>
      <c r="M87" s="39"/>
      <c r="N87" s="39"/>
      <c r="O87" s="39"/>
      <c r="P87" s="7"/>
      <c r="Q87" s="7"/>
      <c r="R87" s="7"/>
      <c r="S87" s="7"/>
      <c r="T87" s="7"/>
      <c r="U87" s="7"/>
      <c r="V87" s="7"/>
      <c r="W87" s="7"/>
      <c r="X87" s="7"/>
      <c r="Y87" s="7"/>
    </row>
    <row r="88" spans="3:25" ht="30" customHeight="1">
      <c r="C88" s="13"/>
      <c r="D88" s="42"/>
      <c r="E88" s="39"/>
      <c r="F88" s="39"/>
      <c r="G88" s="39"/>
      <c r="H88" s="39"/>
      <c r="I88" s="39"/>
      <c r="J88" s="39"/>
      <c r="K88" s="39"/>
      <c r="L88" s="39"/>
      <c r="M88" s="39"/>
      <c r="N88" s="39"/>
      <c r="O88" s="39"/>
      <c r="P88" s="7"/>
      <c r="Q88" s="7"/>
      <c r="R88" s="7"/>
      <c r="S88" s="7"/>
      <c r="T88" s="7"/>
      <c r="U88" s="7"/>
      <c r="V88" s="7"/>
      <c r="W88" s="7"/>
      <c r="X88" s="7"/>
      <c r="Y88" s="7"/>
    </row>
    <row r="89" spans="3:25" ht="30" customHeight="1">
      <c r="C89" s="14"/>
      <c r="D89" s="43"/>
      <c r="E89" s="43"/>
      <c r="F89" s="43"/>
      <c r="G89" s="43"/>
      <c r="H89" s="43"/>
      <c r="I89" s="43"/>
      <c r="J89" s="43"/>
      <c r="K89" s="43"/>
      <c r="L89" s="43"/>
      <c r="M89" s="43"/>
      <c r="N89" s="43"/>
      <c r="O89" s="43"/>
      <c r="P89" s="2"/>
      <c r="Q89" s="2"/>
      <c r="R89" s="2"/>
      <c r="S89" s="2"/>
      <c r="T89" s="2"/>
      <c r="U89" s="2"/>
      <c r="V89" s="2"/>
      <c r="W89" s="2"/>
      <c r="X89" s="2"/>
      <c r="Y89" s="2"/>
    </row>
    <row r="90" spans="4:15" ht="30" customHeight="1">
      <c r="D90" s="32"/>
      <c r="E90" s="32"/>
      <c r="F90" s="32"/>
      <c r="G90" s="32"/>
      <c r="H90" s="32"/>
      <c r="I90" s="32"/>
      <c r="J90" s="32"/>
      <c r="K90" s="32"/>
      <c r="L90" s="32"/>
      <c r="M90" s="32"/>
      <c r="N90" s="32"/>
      <c r="O90" s="32"/>
    </row>
    <row r="91" spans="4:15" ht="30" customHeight="1">
      <c r="D91" s="32"/>
      <c r="E91" s="32"/>
      <c r="F91" s="32"/>
      <c r="G91" s="32"/>
      <c r="H91" s="32"/>
      <c r="I91" s="32"/>
      <c r="J91" s="32"/>
      <c r="K91" s="32"/>
      <c r="L91" s="32"/>
      <c r="M91" s="32"/>
      <c r="N91" s="32"/>
      <c r="O91" s="32"/>
    </row>
    <row r="92" spans="4:15" ht="30" customHeight="1">
      <c r="D92" s="32"/>
      <c r="E92" s="32"/>
      <c r="F92" s="32"/>
      <c r="G92" s="32"/>
      <c r="H92" s="32"/>
      <c r="I92" s="32"/>
      <c r="J92" s="32"/>
      <c r="K92" s="32"/>
      <c r="L92" s="32"/>
      <c r="M92" s="32"/>
      <c r="N92" s="32"/>
      <c r="O92" s="32"/>
    </row>
    <row r="93" spans="3:15" ht="30" customHeight="1">
      <c r="C93" s="44"/>
      <c r="D93" s="42"/>
      <c r="E93" s="42"/>
      <c r="F93" s="32"/>
      <c r="G93" s="32"/>
      <c r="H93" s="32"/>
      <c r="I93" s="32"/>
      <c r="J93" s="32"/>
      <c r="K93" s="32"/>
      <c r="L93" s="32"/>
      <c r="M93" s="32"/>
      <c r="N93" s="32"/>
      <c r="O93" s="32"/>
    </row>
    <row r="94" spans="3:15" ht="30" customHeight="1">
      <c r="C94" s="44"/>
      <c r="D94" s="42"/>
      <c r="E94" s="42"/>
      <c r="F94" s="32"/>
      <c r="G94" s="32"/>
      <c r="H94" s="32"/>
      <c r="I94" s="32"/>
      <c r="J94" s="32"/>
      <c r="K94" s="32"/>
      <c r="L94" s="32"/>
      <c r="M94" s="32"/>
      <c r="N94" s="32"/>
      <c r="O94" s="32"/>
    </row>
    <row r="95" spans="3:15" ht="30" customHeight="1">
      <c r="C95" s="44"/>
      <c r="D95" s="42"/>
      <c r="E95" s="42"/>
      <c r="F95" s="32"/>
      <c r="G95" s="32"/>
      <c r="H95" s="32"/>
      <c r="I95" s="32"/>
      <c r="J95" s="32"/>
      <c r="K95" s="32"/>
      <c r="L95" s="32"/>
      <c r="M95" s="32"/>
      <c r="N95" s="32"/>
      <c r="O95" s="32"/>
    </row>
    <row r="96" spans="3:15" ht="30" customHeight="1">
      <c r="C96" s="44"/>
      <c r="D96" s="42"/>
      <c r="E96" s="42"/>
      <c r="F96" s="32"/>
      <c r="G96" s="32"/>
      <c r="H96" s="32"/>
      <c r="I96" s="32"/>
      <c r="J96" s="32"/>
      <c r="K96" s="32"/>
      <c r="L96" s="32"/>
      <c r="M96" s="32"/>
      <c r="N96" s="32"/>
      <c r="O96" s="32"/>
    </row>
    <row r="97" spans="3:15" ht="30" customHeight="1">
      <c r="C97" s="44"/>
      <c r="D97" s="42"/>
      <c r="E97" s="42"/>
      <c r="F97" s="32"/>
      <c r="G97" s="32"/>
      <c r="H97" s="32"/>
      <c r="I97" s="32"/>
      <c r="J97" s="32"/>
      <c r="K97" s="32"/>
      <c r="L97" s="32"/>
      <c r="M97" s="32"/>
      <c r="N97" s="32"/>
      <c r="O97" s="32"/>
    </row>
    <row r="98" spans="3:15" ht="30" customHeight="1">
      <c r="C98" s="44"/>
      <c r="D98" s="42"/>
      <c r="E98" s="42"/>
      <c r="F98" s="32"/>
      <c r="G98" s="32"/>
      <c r="H98" s="32"/>
      <c r="I98" s="32"/>
      <c r="J98" s="32"/>
      <c r="K98" s="32"/>
      <c r="L98" s="32"/>
      <c r="M98" s="32"/>
      <c r="N98" s="32"/>
      <c r="O98" s="32"/>
    </row>
    <row r="99" spans="3:15" ht="30" customHeight="1">
      <c r="C99" s="44"/>
      <c r="D99" s="42"/>
      <c r="E99" s="42"/>
      <c r="F99" s="32"/>
      <c r="G99" s="32"/>
      <c r="H99" s="32"/>
      <c r="I99" s="32"/>
      <c r="J99" s="32"/>
      <c r="K99" s="32"/>
      <c r="L99" s="32"/>
      <c r="M99" s="32"/>
      <c r="N99" s="32"/>
      <c r="O99" s="32"/>
    </row>
    <row r="100" spans="3:15" ht="30" customHeight="1">
      <c r="C100" s="40"/>
      <c r="D100" s="32"/>
      <c r="E100" s="42"/>
      <c r="F100" s="32"/>
      <c r="G100" s="32"/>
      <c r="H100" s="32"/>
      <c r="I100" s="32"/>
      <c r="J100" s="32"/>
      <c r="K100" s="32"/>
      <c r="L100" s="32"/>
      <c r="M100" s="32"/>
      <c r="N100" s="32"/>
      <c r="O100" s="32"/>
    </row>
    <row r="101" spans="3:15" ht="30" customHeight="1">
      <c r="C101" s="40"/>
      <c r="D101" s="32"/>
      <c r="E101" s="32"/>
      <c r="F101" s="32"/>
      <c r="G101" s="32"/>
      <c r="H101" s="32"/>
      <c r="I101" s="32"/>
      <c r="J101" s="32"/>
      <c r="K101" s="32"/>
      <c r="L101" s="32"/>
      <c r="M101" s="32"/>
      <c r="N101" s="32"/>
      <c r="O101" s="32"/>
    </row>
    <row r="102" spans="3:15" ht="30" customHeight="1">
      <c r="C102" s="40"/>
      <c r="D102" s="32"/>
      <c r="E102" s="32"/>
      <c r="F102" s="32"/>
      <c r="G102" s="32"/>
      <c r="H102" s="32"/>
      <c r="I102" s="32"/>
      <c r="J102" s="32"/>
      <c r="K102" s="32"/>
      <c r="L102" s="32"/>
      <c r="M102" s="32"/>
      <c r="N102" s="32"/>
      <c r="O102" s="32"/>
    </row>
    <row r="103" spans="3:15" ht="30" customHeight="1">
      <c r="C103" s="40"/>
      <c r="D103" s="32"/>
      <c r="E103" s="32"/>
      <c r="F103" s="32"/>
      <c r="G103" s="32"/>
      <c r="H103" s="32"/>
      <c r="I103" s="32"/>
      <c r="J103" s="32"/>
      <c r="K103" s="32"/>
      <c r="L103" s="32"/>
      <c r="M103" s="32"/>
      <c r="N103" s="32"/>
      <c r="O103" s="32"/>
    </row>
    <row r="104" spans="4:15" ht="30" customHeight="1">
      <c r="D104" s="32"/>
      <c r="E104" s="32"/>
      <c r="F104" s="32"/>
      <c r="G104" s="32"/>
      <c r="H104" s="32"/>
      <c r="I104" s="32"/>
      <c r="J104" s="32"/>
      <c r="K104" s="32"/>
      <c r="L104" s="32"/>
      <c r="M104" s="32"/>
      <c r="N104" s="32"/>
      <c r="O104" s="32"/>
    </row>
    <row r="105" spans="4:15" ht="30" customHeight="1">
      <c r="D105" s="32"/>
      <c r="E105" s="32"/>
      <c r="F105" s="32"/>
      <c r="G105" s="32"/>
      <c r="H105" s="32"/>
      <c r="I105" s="32"/>
      <c r="J105" s="32"/>
      <c r="K105" s="32"/>
      <c r="L105" s="32"/>
      <c r="M105" s="32"/>
      <c r="N105" s="32"/>
      <c r="O105" s="32"/>
    </row>
    <row r="106" spans="4:15" ht="30" customHeight="1">
      <c r="D106" s="32"/>
      <c r="E106" s="32"/>
      <c r="F106" s="32"/>
      <c r="G106" s="32"/>
      <c r="H106" s="32"/>
      <c r="I106" s="32"/>
      <c r="J106" s="32"/>
      <c r="K106" s="32"/>
      <c r="L106" s="32"/>
      <c r="M106" s="32"/>
      <c r="N106" s="32"/>
      <c r="O106" s="32"/>
    </row>
  </sheetData>
  <sheetProtection/>
  <autoFilter ref="A8:AA47"/>
  <mergeCells count="164">
    <mergeCell ref="E51:E53"/>
    <mergeCell ref="Z51:Z53"/>
    <mergeCell ref="G53:J53"/>
    <mergeCell ref="K53:N53"/>
    <mergeCell ref="O53:Q53"/>
    <mergeCell ref="R53:T53"/>
    <mergeCell ref="U53:W53"/>
    <mergeCell ref="X53:Y53"/>
    <mergeCell ref="C48:C50"/>
    <mergeCell ref="D48:D50"/>
    <mergeCell ref="E48:E50"/>
    <mergeCell ref="Z48:Z50"/>
    <mergeCell ref="G50:J50"/>
    <mergeCell ref="K50:N50"/>
    <mergeCell ref="O50:Q50"/>
    <mergeCell ref="R50:T50"/>
    <mergeCell ref="U50:W50"/>
    <mergeCell ref="X50:Y50"/>
    <mergeCell ref="C45:C47"/>
    <mergeCell ref="D45:D47"/>
    <mergeCell ref="E45:E47"/>
    <mergeCell ref="Z45:Z47"/>
    <mergeCell ref="G47:J47"/>
    <mergeCell ref="K47:N47"/>
    <mergeCell ref="O47:Q47"/>
    <mergeCell ref="R47:T47"/>
    <mergeCell ref="U47:W47"/>
    <mergeCell ref="X47:Y47"/>
    <mergeCell ref="G44:J44"/>
    <mergeCell ref="K44:N44"/>
    <mergeCell ref="O44:Q44"/>
    <mergeCell ref="R44:T44"/>
    <mergeCell ref="U44:W44"/>
    <mergeCell ref="X44:Y44"/>
    <mergeCell ref="E18:E20"/>
    <mergeCell ref="Z18:Z20"/>
    <mergeCell ref="G20:K20"/>
    <mergeCell ref="P20:Q20"/>
    <mergeCell ref="R20:T20"/>
    <mergeCell ref="U20:W20"/>
    <mergeCell ref="X20:Y20"/>
    <mergeCell ref="C9:C11"/>
    <mergeCell ref="G11:J11"/>
    <mergeCell ref="C42:C44"/>
    <mergeCell ref="D42:D44"/>
    <mergeCell ref="E42:E44"/>
    <mergeCell ref="Z9:Z11"/>
    <mergeCell ref="E12:E14"/>
    <mergeCell ref="E9:E11"/>
    <mergeCell ref="C18:C20"/>
    <mergeCell ref="D18:D20"/>
    <mergeCell ref="AA21:AA23"/>
    <mergeCell ref="AA12:AA14"/>
    <mergeCell ref="R14:T14"/>
    <mergeCell ref="U14:W14"/>
    <mergeCell ref="X14:Y14"/>
    <mergeCell ref="X38:Y38"/>
    <mergeCell ref="AA33:AA35"/>
    <mergeCell ref="AA27:AA29"/>
    <mergeCell ref="U17:Y17"/>
    <mergeCell ref="Z27:Z29"/>
    <mergeCell ref="X11:Y11"/>
    <mergeCell ref="AA15:AA17"/>
    <mergeCell ref="Z12:Z14"/>
    <mergeCell ref="G14:K14"/>
    <mergeCell ref="P14:Q14"/>
    <mergeCell ref="P11:Q11"/>
    <mergeCell ref="L17:O17"/>
    <mergeCell ref="P17:Q17"/>
    <mergeCell ref="R17:T17"/>
    <mergeCell ref="C1:D1"/>
    <mergeCell ref="E3:W6"/>
    <mergeCell ref="AA9:AA11"/>
    <mergeCell ref="D9:D11"/>
    <mergeCell ref="R11:T11"/>
    <mergeCell ref="AA24:AA26"/>
    <mergeCell ref="AA18:AA20"/>
    <mergeCell ref="C12:C14"/>
    <mergeCell ref="D12:D14"/>
    <mergeCell ref="U11:W11"/>
    <mergeCell ref="G29:K29"/>
    <mergeCell ref="L29:O29"/>
    <mergeCell ref="P29:Q29"/>
    <mergeCell ref="R29:T29"/>
    <mergeCell ref="X29:Y29"/>
    <mergeCell ref="D58:E58"/>
    <mergeCell ref="D54:E54"/>
    <mergeCell ref="D55:E55"/>
    <mergeCell ref="D57:E57"/>
    <mergeCell ref="D56:E56"/>
    <mergeCell ref="C27:C29"/>
    <mergeCell ref="E27:E29"/>
    <mergeCell ref="D27:D29"/>
    <mergeCell ref="C51:C53"/>
    <mergeCell ref="D51:D53"/>
    <mergeCell ref="X41:Y41"/>
    <mergeCell ref="D30:D32"/>
    <mergeCell ref="E30:E32"/>
    <mergeCell ref="C33:C35"/>
    <mergeCell ref="D33:D35"/>
    <mergeCell ref="AA30:AA32"/>
    <mergeCell ref="U29:W29"/>
    <mergeCell ref="C30:C32"/>
    <mergeCell ref="Z42:Z44"/>
    <mergeCell ref="C15:C17"/>
    <mergeCell ref="D15:D17"/>
    <mergeCell ref="E15:E17"/>
    <mergeCell ref="Z15:Z17"/>
    <mergeCell ref="G17:K17"/>
    <mergeCell ref="C21:C23"/>
    <mergeCell ref="D21:D23"/>
    <mergeCell ref="E21:E23"/>
    <mergeCell ref="Z21:Z23"/>
    <mergeCell ref="G23:J23"/>
    <mergeCell ref="K23:N23"/>
    <mergeCell ref="P23:Q23"/>
    <mergeCell ref="R23:T23"/>
    <mergeCell ref="U23:W23"/>
    <mergeCell ref="X23:Y23"/>
    <mergeCell ref="C24:C26"/>
    <mergeCell ref="D24:D26"/>
    <mergeCell ref="E24:E26"/>
    <mergeCell ref="Z24:Z26"/>
    <mergeCell ref="G26:J26"/>
    <mergeCell ref="K26:M26"/>
    <mergeCell ref="P26:Q26"/>
    <mergeCell ref="R26:T26"/>
    <mergeCell ref="U26:W26"/>
    <mergeCell ref="X26:Y26"/>
    <mergeCell ref="Z30:Z32"/>
    <mergeCell ref="G32:J32"/>
    <mergeCell ref="K32:N32"/>
    <mergeCell ref="P32:Q32"/>
    <mergeCell ref="R32:T32"/>
    <mergeCell ref="U32:W32"/>
    <mergeCell ref="X32:Y32"/>
    <mergeCell ref="E33:E35"/>
    <mergeCell ref="Z33:Z35"/>
    <mergeCell ref="G35:J35"/>
    <mergeCell ref="K35:M35"/>
    <mergeCell ref="P35:Q35"/>
    <mergeCell ref="R35:T35"/>
    <mergeCell ref="U35:W35"/>
    <mergeCell ref="X35:Y35"/>
    <mergeCell ref="C36:C38"/>
    <mergeCell ref="D36:D38"/>
    <mergeCell ref="E36:E38"/>
    <mergeCell ref="Z36:Z38"/>
    <mergeCell ref="G38:J38"/>
    <mergeCell ref="K38:M38"/>
    <mergeCell ref="N38:O38"/>
    <mergeCell ref="P38:Q38"/>
    <mergeCell ref="R38:T38"/>
    <mergeCell ref="U38:W38"/>
    <mergeCell ref="C39:C41"/>
    <mergeCell ref="D39:D41"/>
    <mergeCell ref="E39:E41"/>
    <mergeCell ref="Z39:Z41"/>
    <mergeCell ref="G41:J41"/>
    <mergeCell ref="K41:M41"/>
    <mergeCell ref="N41:O41"/>
    <mergeCell ref="P41:Q41"/>
    <mergeCell ref="R41:T41"/>
    <mergeCell ref="U41:W41"/>
  </mergeCells>
  <conditionalFormatting sqref="G55:H56">
    <cfRule type="expression" priority="6172" dxfId="2" stopIfTrue="1">
      <formula>'Contratações Diretas'!#REF!=3</formula>
    </cfRule>
    <cfRule type="expression" priority="6173" dxfId="1" stopIfTrue="1">
      <formula>IF('Contratações Diretas'!#REF!=2,IF(G55&gt;TODAY(),1,0),3)=0</formula>
    </cfRule>
    <cfRule type="expression" priority="6174" dxfId="0" stopIfTrue="1">
      <formula>IF('Contratações Diretas'!#REF!=2,IF(G55&gt;TODAY(),1,0),0)=1</formula>
    </cfRule>
  </conditionalFormatting>
  <conditionalFormatting sqref="G55:H56 Q10:Y10 H9:Z9">
    <cfRule type="expression" priority="6169" dxfId="2" stopIfTrue="1">
      <formula>'Contratações Diretas'!#REF!=3</formula>
    </cfRule>
    <cfRule type="expression" priority="6170" dxfId="1" stopIfTrue="1">
      <formula>IF('Contratações Diretas'!#REF!=2,IF(G9&gt;TODAY(),1,0),3)=0</formula>
    </cfRule>
    <cfRule type="expression" priority="6171" dxfId="3" stopIfTrue="1">
      <formula>IF('Contratações Diretas'!#REF!=2,IF(G9&gt;TODAY(),1,0),0)=1</formula>
    </cfRule>
  </conditionalFormatting>
  <conditionalFormatting sqref="Q10:Y10 H9:Z9">
    <cfRule type="expression" priority="5722" dxfId="2" stopIfTrue="1">
      <formula>'Contratações Diretas'!#REF!=3</formula>
    </cfRule>
    <cfRule type="expression" priority="5723" dxfId="1" stopIfTrue="1">
      <formula>IF('Contratações Diretas'!#REF!=2,IF(H9&gt;TODAY(),1,0),3)=0</formula>
    </cfRule>
    <cfRule type="expression" priority="5724" dxfId="0" stopIfTrue="1">
      <formula>IF('Contratações Diretas'!#REF!=2,IF(H9&gt;TODAY(),1,0),0)=1</formula>
    </cfRule>
  </conditionalFormatting>
  <conditionalFormatting sqref="F55">
    <cfRule type="expression" priority="1291" dxfId="2" stopIfTrue="1">
      <formula>'Contratações Diretas'!#REF!=3</formula>
    </cfRule>
    <cfRule type="expression" priority="1292" dxfId="1" stopIfTrue="1">
      <formula>IF('Contratações Diretas'!#REF!=2,IF(F55&gt;TODAY(),1,0),3)=0</formula>
    </cfRule>
    <cfRule type="expression" priority="1293" dxfId="3" stopIfTrue="1">
      <formula>IF('Contratações Diretas'!#REF!=2,IF(F55&gt;TODAY(),1,0),0)=1</formula>
    </cfRule>
  </conditionalFormatting>
  <conditionalFormatting sqref="F55">
    <cfRule type="expression" priority="1294" dxfId="2" stopIfTrue="1">
      <formula>'Contratações Diretas'!#REF!=3</formula>
    </cfRule>
    <cfRule type="expression" priority="1295" dxfId="1" stopIfTrue="1">
      <formula>IF('Contratações Diretas'!#REF!=2,IF(F55&gt;TODAY(),1,0),3)=0</formula>
    </cfRule>
    <cfRule type="expression" priority="1296" dxfId="0" stopIfTrue="1">
      <formula>IF('Contratações Diretas'!#REF!=2,IF(F55&gt;TODAY(),1,0),0)=1</formula>
    </cfRule>
  </conditionalFormatting>
  <conditionalFormatting sqref="F56">
    <cfRule type="expression" priority="1171" dxfId="2" stopIfTrue="1">
      <formula>'Contratações Diretas'!#REF!=3</formula>
    </cfRule>
    <cfRule type="expression" priority="1172" dxfId="1" stopIfTrue="1">
      <formula>IF('Contratações Diretas'!#REF!=2,IF(F56&gt;TODAY(),1,0),3)=0</formula>
    </cfRule>
    <cfRule type="expression" priority="1173" dxfId="3" stopIfTrue="1">
      <formula>IF('Contratações Diretas'!#REF!=2,IF(F56&gt;TODAY(),1,0),0)=1</formula>
    </cfRule>
  </conditionalFormatting>
  <conditionalFormatting sqref="F56">
    <cfRule type="expression" priority="1174" dxfId="2" stopIfTrue="1">
      <formula>'Contratações Diretas'!#REF!=3</formula>
    </cfRule>
    <cfRule type="expression" priority="1175" dxfId="1" stopIfTrue="1">
      <formula>IF('Contratações Diretas'!#REF!=2,IF(F56&gt;TODAY(),1,0),3)=0</formula>
    </cfRule>
    <cfRule type="expression" priority="1176" dxfId="0" stopIfTrue="1">
      <formula>IF('Contratações Diretas'!#REF!=2,IF(F56&gt;TODAY(),1,0),0)=1</formula>
    </cfRule>
  </conditionalFormatting>
  <conditionalFormatting sqref="P13:Y13 G12:Y12">
    <cfRule type="expression" priority="226" dxfId="2" stopIfTrue="1">
      <formula>'Contratações Diretas'!#REF!=3</formula>
    </cfRule>
    <cfRule type="expression" priority="227" dxfId="1" stopIfTrue="1">
      <formula>IF('Contratações Diretas'!#REF!=2,IF(G12&gt;TODAY(),1,0),3)=0</formula>
    </cfRule>
    <cfRule type="expression" priority="228" dxfId="3" stopIfTrue="1">
      <formula>IF('Contratações Diretas'!#REF!=2,IF(G12&gt;TODAY(),1,0),0)=1</formula>
    </cfRule>
  </conditionalFormatting>
  <conditionalFormatting sqref="P13:Y13 G12:Y12">
    <cfRule type="expression" priority="223" dxfId="2" stopIfTrue="1">
      <formula>'Contratações Diretas'!#REF!=3</formula>
    </cfRule>
    <cfRule type="expression" priority="224" dxfId="1" stopIfTrue="1">
      <formula>IF('Contratações Diretas'!#REF!=2,IF(G12&gt;TODAY(),1,0),3)=0</formula>
    </cfRule>
    <cfRule type="expression" priority="225" dxfId="0" stopIfTrue="1">
      <formula>IF('Contratações Diretas'!#REF!=2,IF(G12&gt;TODAY(),1,0),0)=1</formula>
    </cfRule>
  </conditionalFormatting>
  <conditionalFormatting sqref="Z12">
    <cfRule type="expression" priority="220" dxfId="2" stopIfTrue="1">
      <formula>'Contratações Diretas'!#REF!=3</formula>
    </cfRule>
    <cfRule type="expression" priority="221" dxfId="1" stopIfTrue="1">
      <formula>IF('Contratações Diretas'!#REF!=2,IF(Z12&gt;TODAY(),1,0),3)=0</formula>
    </cfRule>
    <cfRule type="expression" priority="222" dxfId="3" stopIfTrue="1">
      <formula>IF('Contratações Diretas'!#REF!=2,IF(Z12&gt;TODAY(),1,0),0)=1</formula>
    </cfRule>
  </conditionalFormatting>
  <conditionalFormatting sqref="Z12">
    <cfRule type="expression" priority="217" dxfId="2" stopIfTrue="1">
      <formula>'Contratações Diretas'!#REF!=3</formula>
    </cfRule>
    <cfRule type="expression" priority="218" dxfId="1" stopIfTrue="1">
      <formula>IF('Contratações Diretas'!#REF!=2,IF(Z12&gt;TODAY(),1,0),3)=0</formula>
    </cfRule>
    <cfRule type="expression" priority="219" dxfId="0" stopIfTrue="1">
      <formula>IF('Contratações Diretas'!#REF!=2,IF(Z12&gt;TODAY(),1,0),0)=1</formula>
    </cfRule>
  </conditionalFormatting>
  <conditionalFormatting sqref="P16:Y16 G15:Y15">
    <cfRule type="expression" priority="214" dxfId="2" stopIfTrue="1">
      <formula>'Contratações Diretas'!#REF!=3</formula>
    </cfRule>
    <cfRule type="expression" priority="215" dxfId="1" stopIfTrue="1">
      <formula>IF('Contratações Diretas'!#REF!=2,IF(G15&gt;TODAY(),1,0),3)=0</formula>
    </cfRule>
    <cfRule type="expression" priority="216" dxfId="3" stopIfTrue="1">
      <formula>IF('Contratações Diretas'!#REF!=2,IF(G15&gt;TODAY(),1,0),0)=1</formula>
    </cfRule>
  </conditionalFormatting>
  <conditionalFormatting sqref="P16:Y16 G15:Y15">
    <cfRule type="expression" priority="211" dxfId="2" stopIfTrue="1">
      <formula>'Contratações Diretas'!#REF!=3</formula>
    </cfRule>
    <cfRule type="expression" priority="212" dxfId="1" stopIfTrue="1">
      <formula>IF('Contratações Diretas'!#REF!=2,IF(G15&gt;TODAY(),1,0),3)=0</formula>
    </cfRule>
    <cfRule type="expression" priority="213" dxfId="0" stopIfTrue="1">
      <formula>IF('Contratações Diretas'!#REF!=2,IF(G15&gt;TODAY(),1,0),0)=1</formula>
    </cfRule>
  </conditionalFormatting>
  <conditionalFormatting sqref="Z15">
    <cfRule type="expression" priority="208" dxfId="2" stopIfTrue="1">
      <formula>'Contratações Diretas'!#REF!=3</formula>
    </cfRule>
    <cfRule type="expression" priority="209" dxfId="1" stopIfTrue="1">
      <formula>IF('Contratações Diretas'!#REF!=2,IF(Z15&gt;TODAY(),1,0),3)=0</formula>
    </cfRule>
    <cfRule type="expression" priority="210" dxfId="3" stopIfTrue="1">
      <formula>IF('Contratações Diretas'!#REF!=2,IF(Z15&gt;TODAY(),1,0),0)=1</formula>
    </cfRule>
  </conditionalFormatting>
  <conditionalFormatting sqref="Z15">
    <cfRule type="expression" priority="205" dxfId="2" stopIfTrue="1">
      <formula>'Contratações Diretas'!#REF!=3</formula>
    </cfRule>
    <cfRule type="expression" priority="206" dxfId="1" stopIfTrue="1">
      <formula>IF('Contratações Diretas'!#REF!=2,IF(Z15&gt;TODAY(),1,0),3)=0</formula>
    </cfRule>
    <cfRule type="expression" priority="207" dxfId="0" stopIfTrue="1">
      <formula>IF('Contratações Diretas'!#REF!=2,IF(Z15&gt;TODAY(),1,0),0)=1</formula>
    </cfRule>
  </conditionalFormatting>
  <conditionalFormatting sqref="P19:Y19 H18:Y18">
    <cfRule type="expression" priority="202" dxfId="2" stopIfTrue="1">
      <formula>'Contratações Diretas'!#REF!=3</formula>
    </cfRule>
    <cfRule type="expression" priority="203" dxfId="1" stopIfTrue="1">
      <formula>IF('Contratações Diretas'!#REF!=2,IF(H18&gt;TODAY(),1,0),3)=0</formula>
    </cfRule>
    <cfRule type="expression" priority="204" dxfId="3" stopIfTrue="1">
      <formula>IF('Contratações Diretas'!#REF!=2,IF(H18&gt;TODAY(),1,0),0)=1</formula>
    </cfRule>
  </conditionalFormatting>
  <conditionalFormatting sqref="P19:Y19 H18:Y18">
    <cfRule type="expression" priority="199" dxfId="2" stopIfTrue="1">
      <formula>'Contratações Diretas'!#REF!=3</formula>
    </cfRule>
    <cfRule type="expression" priority="200" dxfId="1" stopIfTrue="1">
      <formula>IF('Contratações Diretas'!#REF!=2,IF(H18&gt;TODAY(),1,0),3)=0</formula>
    </cfRule>
    <cfRule type="expression" priority="201" dxfId="0" stopIfTrue="1">
      <formula>IF('Contratações Diretas'!#REF!=2,IF(H18&gt;TODAY(),1,0),0)=1</formula>
    </cfRule>
  </conditionalFormatting>
  <conditionalFormatting sqref="Z18">
    <cfRule type="expression" priority="196" dxfId="2" stopIfTrue="1">
      <formula>'Contratações Diretas'!#REF!=3</formula>
    </cfRule>
    <cfRule type="expression" priority="197" dxfId="1" stopIfTrue="1">
      <formula>IF('Contratações Diretas'!#REF!=2,IF(Z18&gt;TODAY(),1,0),3)=0</formula>
    </cfRule>
    <cfRule type="expression" priority="198" dxfId="3" stopIfTrue="1">
      <formula>IF('Contratações Diretas'!#REF!=2,IF(Z18&gt;TODAY(),1,0),0)=1</formula>
    </cfRule>
  </conditionalFormatting>
  <conditionalFormatting sqref="Z18">
    <cfRule type="expression" priority="193" dxfId="2" stopIfTrue="1">
      <formula>'Contratações Diretas'!#REF!=3</formula>
    </cfRule>
    <cfRule type="expression" priority="194" dxfId="1" stopIfTrue="1">
      <formula>IF('Contratações Diretas'!#REF!=2,IF(Z18&gt;TODAY(),1,0),3)=0</formula>
    </cfRule>
    <cfRule type="expression" priority="195" dxfId="0" stopIfTrue="1">
      <formula>IF('Contratações Diretas'!#REF!=2,IF(Z18&gt;TODAY(),1,0),0)=1</formula>
    </cfRule>
  </conditionalFormatting>
  <conditionalFormatting sqref="P22:Y22 G21:Y21">
    <cfRule type="expression" priority="190" dxfId="2" stopIfTrue="1">
      <formula>'Contratações Diretas'!#REF!=3</formula>
    </cfRule>
    <cfRule type="expression" priority="191" dxfId="1" stopIfTrue="1">
      <formula>IF('Contratações Diretas'!#REF!=2,IF(G21&gt;TODAY(),1,0),3)=0</formula>
    </cfRule>
    <cfRule type="expression" priority="192" dxfId="3" stopIfTrue="1">
      <formula>IF('Contratações Diretas'!#REF!=2,IF(G21&gt;TODAY(),1,0),0)=1</formula>
    </cfRule>
  </conditionalFormatting>
  <conditionalFormatting sqref="P22:Y22 G21:Y21">
    <cfRule type="expression" priority="187" dxfId="2" stopIfTrue="1">
      <formula>'Contratações Diretas'!#REF!=3</formula>
    </cfRule>
    <cfRule type="expression" priority="188" dxfId="1" stopIfTrue="1">
      <formula>IF('Contratações Diretas'!#REF!=2,IF(G21&gt;TODAY(),1,0),3)=0</formula>
    </cfRule>
    <cfRule type="expression" priority="189" dxfId="0" stopIfTrue="1">
      <formula>IF('Contratações Diretas'!#REF!=2,IF(G21&gt;TODAY(),1,0),0)=1</formula>
    </cfRule>
  </conditionalFormatting>
  <conditionalFormatting sqref="Z21">
    <cfRule type="expression" priority="184" dxfId="2" stopIfTrue="1">
      <formula>'Contratações Diretas'!#REF!=3</formula>
    </cfRule>
    <cfRule type="expression" priority="185" dxfId="1" stopIfTrue="1">
      <formula>IF('Contratações Diretas'!#REF!=2,IF(Z21&gt;TODAY(),1,0),3)=0</formula>
    </cfRule>
    <cfRule type="expression" priority="186" dxfId="3" stopIfTrue="1">
      <formula>IF('Contratações Diretas'!#REF!=2,IF(Z21&gt;TODAY(),1,0),0)=1</formula>
    </cfRule>
  </conditionalFormatting>
  <conditionalFormatting sqref="Z21">
    <cfRule type="expression" priority="181" dxfId="2" stopIfTrue="1">
      <formula>'Contratações Diretas'!#REF!=3</formula>
    </cfRule>
    <cfRule type="expression" priority="182" dxfId="1" stopIfTrue="1">
      <formula>IF('Contratações Diretas'!#REF!=2,IF(Z21&gt;TODAY(),1,0),3)=0</formula>
    </cfRule>
    <cfRule type="expression" priority="183" dxfId="0" stopIfTrue="1">
      <formula>IF('Contratações Diretas'!#REF!=2,IF(Z21&gt;TODAY(),1,0),0)=1</formula>
    </cfRule>
  </conditionalFormatting>
  <conditionalFormatting sqref="Q25:Y25">
    <cfRule type="expression" priority="178" dxfId="2" stopIfTrue="1">
      <formula>'Contratações Diretas'!#REF!=3</formula>
    </cfRule>
    <cfRule type="expression" priority="179" dxfId="1" stopIfTrue="1">
      <formula>IF('Contratações Diretas'!#REF!=2,IF(Q25&gt;TODAY(),1,0),3)=0</formula>
    </cfRule>
    <cfRule type="expression" priority="180" dxfId="3" stopIfTrue="1">
      <formula>IF('Contratações Diretas'!#REF!=2,IF(Q25&gt;TODAY(),1,0),0)=1</formula>
    </cfRule>
  </conditionalFormatting>
  <conditionalFormatting sqref="Q25:Y25">
    <cfRule type="expression" priority="175" dxfId="2" stopIfTrue="1">
      <formula>'Contratações Diretas'!#REF!=3</formula>
    </cfRule>
    <cfRule type="expression" priority="176" dxfId="1" stopIfTrue="1">
      <formula>IF('Contratações Diretas'!#REF!=2,IF(Q25&gt;TODAY(),1,0),3)=0</formula>
    </cfRule>
    <cfRule type="expression" priority="177" dxfId="0" stopIfTrue="1">
      <formula>IF('Contratações Diretas'!#REF!=2,IF(Q25&gt;TODAY(),1,0),0)=1</formula>
    </cfRule>
  </conditionalFormatting>
  <conditionalFormatting sqref="Z24">
    <cfRule type="expression" priority="172" dxfId="2" stopIfTrue="1">
      <formula>'Contratações Diretas'!#REF!=3</formula>
    </cfRule>
    <cfRule type="expression" priority="173" dxfId="1" stopIfTrue="1">
      <formula>IF('Contratações Diretas'!#REF!=2,IF(Z24&gt;TODAY(),1,0),3)=0</formula>
    </cfRule>
    <cfRule type="expression" priority="174" dxfId="3" stopIfTrue="1">
      <formula>IF('Contratações Diretas'!#REF!=2,IF(Z24&gt;TODAY(),1,0),0)=1</formula>
    </cfRule>
  </conditionalFormatting>
  <conditionalFormatting sqref="Z24">
    <cfRule type="expression" priority="169" dxfId="2" stopIfTrue="1">
      <formula>'Contratações Diretas'!#REF!=3</formula>
    </cfRule>
    <cfRule type="expression" priority="170" dxfId="1" stopIfTrue="1">
      <formula>IF('Contratações Diretas'!#REF!=2,IF(Z24&gt;TODAY(),1,0),3)=0</formula>
    </cfRule>
    <cfRule type="expression" priority="171" dxfId="0" stopIfTrue="1">
      <formula>IF('Contratações Diretas'!#REF!=2,IF(Z24&gt;TODAY(),1,0),0)=1</formula>
    </cfRule>
  </conditionalFormatting>
  <conditionalFormatting sqref="G24:Y24">
    <cfRule type="expression" priority="166" dxfId="2" stopIfTrue="1">
      <formula>'Contratações Diretas'!#REF!=3</formula>
    </cfRule>
    <cfRule type="expression" priority="167" dxfId="1" stopIfTrue="1">
      <formula>IF('Contratações Diretas'!#REF!=2,IF(G24&gt;TODAY(),1,0),3)=0</formula>
    </cfRule>
    <cfRule type="expression" priority="168" dxfId="3" stopIfTrue="1">
      <formula>IF('Contratações Diretas'!#REF!=2,IF(G24&gt;TODAY(),1,0),0)=1</formula>
    </cfRule>
  </conditionalFormatting>
  <conditionalFormatting sqref="G24:Y24">
    <cfRule type="expression" priority="163" dxfId="2" stopIfTrue="1">
      <formula>'Contratações Diretas'!#REF!=3</formula>
    </cfRule>
    <cfRule type="expression" priority="164" dxfId="1" stopIfTrue="1">
      <formula>IF('Contratações Diretas'!#REF!=2,IF(G24&gt;TODAY(),1,0),3)=0</formula>
    </cfRule>
    <cfRule type="expression" priority="165" dxfId="0" stopIfTrue="1">
      <formula>IF('Contratações Diretas'!#REF!=2,IF(G24&gt;TODAY(),1,0),0)=1</formula>
    </cfRule>
  </conditionalFormatting>
  <conditionalFormatting sqref="P28:Y28 H27:Y27">
    <cfRule type="expression" priority="160" dxfId="2" stopIfTrue="1">
      <formula>'Contratações Diretas'!#REF!=3</formula>
    </cfRule>
    <cfRule type="expression" priority="161" dxfId="1" stopIfTrue="1">
      <formula>IF('Contratações Diretas'!#REF!=2,IF(H27&gt;TODAY(),1,0),3)=0</formula>
    </cfRule>
    <cfRule type="expression" priority="162" dxfId="3" stopIfTrue="1">
      <formula>IF('Contratações Diretas'!#REF!=2,IF(H27&gt;TODAY(),1,0),0)=1</formula>
    </cfRule>
  </conditionalFormatting>
  <conditionalFormatting sqref="P28:Y28 H27:Y27">
    <cfRule type="expression" priority="157" dxfId="2" stopIfTrue="1">
      <formula>'Contratações Diretas'!#REF!=3</formula>
    </cfRule>
    <cfRule type="expression" priority="158" dxfId="1" stopIfTrue="1">
      <formula>IF('Contratações Diretas'!#REF!=2,IF(H27&gt;TODAY(),1,0),3)=0</formula>
    </cfRule>
    <cfRule type="expression" priority="159" dxfId="0" stopIfTrue="1">
      <formula>IF('Contratações Diretas'!#REF!=2,IF(H27&gt;TODAY(),1,0),0)=1</formula>
    </cfRule>
  </conditionalFormatting>
  <conditionalFormatting sqref="Z27">
    <cfRule type="expression" priority="154" dxfId="2" stopIfTrue="1">
      <formula>'Contratações Diretas'!#REF!=3</formula>
    </cfRule>
    <cfRule type="expression" priority="155" dxfId="1" stopIfTrue="1">
      <formula>IF('Contratações Diretas'!#REF!=2,IF(Z27&gt;TODAY(),1,0),3)=0</formula>
    </cfRule>
    <cfRule type="expression" priority="156" dxfId="3" stopIfTrue="1">
      <formula>IF('Contratações Diretas'!#REF!=2,IF(Z27&gt;TODAY(),1,0),0)=1</formula>
    </cfRule>
  </conditionalFormatting>
  <conditionalFormatting sqref="Z27">
    <cfRule type="expression" priority="151" dxfId="2" stopIfTrue="1">
      <formula>'Contratações Diretas'!#REF!=3</formula>
    </cfRule>
    <cfRule type="expression" priority="152" dxfId="1" stopIfTrue="1">
      <formula>IF('Contratações Diretas'!#REF!=2,IF(Z27&gt;TODAY(),1,0),3)=0</formula>
    </cfRule>
    <cfRule type="expression" priority="153" dxfId="0" stopIfTrue="1">
      <formula>IF('Contratações Diretas'!#REF!=2,IF(Z27&gt;TODAY(),1,0),0)=1</formula>
    </cfRule>
  </conditionalFormatting>
  <conditionalFormatting sqref="H30:Y30">
    <cfRule type="expression" priority="148" dxfId="2" stopIfTrue="1">
      <formula>'Contratações Diretas'!#REF!=3</formula>
    </cfRule>
    <cfRule type="expression" priority="149" dxfId="1" stopIfTrue="1">
      <formula>IF('Contratações Diretas'!#REF!=2,IF(H30&gt;TODAY(),1,0),3)=0</formula>
    </cfRule>
    <cfRule type="expression" priority="150" dxfId="3" stopIfTrue="1">
      <formula>IF('Contratações Diretas'!#REF!=2,IF(H30&gt;TODAY(),1,0),0)=1</formula>
    </cfRule>
  </conditionalFormatting>
  <conditionalFormatting sqref="H30:Y30">
    <cfRule type="expression" priority="145" dxfId="2" stopIfTrue="1">
      <formula>'Contratações Diretas'!#REF!=3</formula>
    </cfRule>
    <cfRule type="expression" priority="146" dxfId="1" stopIfTrue="1">
      <formula>IF('Contratações Diretas'!#REF!=2,IF(H30&gt;TODAY(),1,0),3)=0</formula>
    </cfRule>
    <cfRule type="expression" priority="147" dxfId="0" stopIfTrue="1">
      <formula>IF('Contratações Diretas'!#REF!=2,IF(H30&gt;TODAY(),1,0),0)=1</formula>
    </cfRule>
  </conditionalFormatting>
  <conditionalFormatting sqref="Q31:Y31">
    <cfRule type="expression" priority="142" dxfId="2" stopIfTrue="1">
      <formula>'Contratações Diretas'!#REF!=3</formula>
    </cfRule>
    <cfRule type="expression" priority="143" dxfId="1" stopIfTrue="1">
      <formula>IF('Contratações Diretas'!#REF!=2,IF(Q31&gt;TODAY(),1,0),3)=0</formula>
    </cfRule>
    <cfRule type="expression" priority="144" dxfId="3" stopIfTrue="1">
      <formula>IF('Contratações Diretas'!#REF!=2,IF(Q31&gt;TODAY(),1,0),0)=1</formula>
    </cfRule>
  </conditionalFormatting>
  <conditionalFormatting sqref="Q31:Y31">
    <cfRule type="expression" priority="139" dxfId="2" stopIfTrue="1">
      <formula>'Contratações Diretas'!#REF!=3</formula>
    </cfRule>
    <cfRule type="expression" priority="140" dxfId="1" stopIfTrue="1">
      <formula>IF('Contratações Diretas'!#REF!=2,IF(Q31&gt;TODAY(),1,0),3)=0</formula>
    </cfRule>
    <cfRule type="expression" priority="141" dxfId="0" stopIfTrue="1">
      <formula>IF('Contratações Diretas'!#REF!=2,IF(Q31&gt;TODAY(),1,0),0)=1</formula>
    </cfRule>
  </conditionalFormatting>
  <conditionalFormatting sqref="P31">
    <cfRule type="expression" priority="136" dxfId="2" stopIfTrue="1">
      <formula>'Contratações Diretas'!#REF!=3</formula>
    </cfRule>
    <cfRule type="expression" priority="137" dxfId="1" stopIfTrue="1">
      <formula>IF('Contratações Diretas'!#REF!=2,IF(P31&gt;TODAY(),1,0),3)=0</formula>
    </cfRule>
    <cfRule type="expression" priority="138" dxfId="3" stopIfTrue="1">
      <formula>IF('Contratações Diretas'!#REF!=2,IF(P31&gt;TODAY(),1,0),0)=1</formula>
    </cfRule>
  </conditionalFormatting>
  <conditionalFormatting sqref="P31">
    <cfRule type="expression" priority="133" dxfId="2" stopIfTrue="1">
      <formula>'Contratações Diretas'!#REF!=3</formula>
    </cfRule>
    <cfRule type="expression" priority="134" dxfId="1" stopIfTrue="1">
      <formula>IF('Contratações Diretas'!#REF!=2,IF(P31&gt;TODAY(),1,0),3)=0</formula>
    </cfRule>
    <cfRule type="expression" priority="135" dxfId="0" stopIfTrue="1">
      <formula>IF('Contratações Diretas'!#REF!=2,IF(P31&gt;TODAY(),1,0),0)=1</formula>
    </cfRule>
  </conditionalFormatting>
  <conditionalFormatting sqref="Z30">
    <cfRule type="expression" priority="130" dxfId="2" stopIfTrue="1">
      <formula>'Contratações Diretas'!#REF!=3</formula>
    </cfRule>
    <cfRule type="expression" priority="131" dxfId="1" stopIfTrue="1">
      <formula>IF('Contratações Diretas'!#REF!=2,IF(Z30&gt;TODAY(),1,0),3)=0</formula>
    </cfRule>
    <cfRule type="expression" priority="132" dxfId="3" stopIfTrue="1">
      <formula>IF('Contratações Diretas'!#REF!=2,IF(Z30&gt;TODAY(),1,0),0)=1</formula>
    </cfRule>
  </conditionalFormatting>
  <conditionalFormatting sqref="Z30">
    <cfRule type="expression" priority="127" dxfId="2" stopIfTrue="1">
      <formula>'Contratações Diretas'!#REF!=3</formula>
    </cfRule>
    <cfRule type="expression" priority="128" dxfId="1" stopIfTrue="1">
      <formula>IF('Contratações Diretas'!#REF!=2,IF(Z30&gt;TODAY(),1,0),3)=0</formula>
    </cfRule>
    <cfRule type="expression" priority="129" dxfId="0" stopIfTrue="1">
      <formula>IF('Contratações Diretas'!#REF!=2,IF(Z30&gt;TODAY(),1,0),0)=1</formula>
    </cfRule>
  </conditionalFormatting>
  <conditionalFormatting sqref="P34:T34 V34:Y34 H33:Y33">
    <cfRule type="expression" priority="124" dxfId="2" stopIfTrue="1">
      <formula>'Contratações Diretas'!#REF!=3</formula>
    </cfRule>
    <cfRule type="expression" priority="125" dxfId="1" stopIfTrue="1">
      <formula>IF('Contratações Diretas'!#REF!=2,IF(H33&gt;TODAY(),1,0),3)=0</formula>
    </cfRule>
    <cfRule type="expression" priority="126" dxfId="3" stopIfTrue="1">
      <formula>IF('Contratações Diretas'!#REF!=2,IF(H33&gt;TODAY(),1,0),0)=1</formula>
    </cfRule>
  </conditionalFormatting>
  <conditionalFormatting sqref="P34:T34 V34:Y34 H33:Y33">
    <cfRule type="expression" priority="121" dxfId="2" stopIfTrue="1">
      <formula>'Contratações Diretas'!#REF!=3</formula>
    </cfRule>
    <cfRule type="expression" priority="122" dxfId="1" stopIfTrue="1">
      <formula>IF('Contratações Diretas'!#REF!=2,IF(H33&gt;TODAY(),1,0),3)=0</formula>
    </cfRule>
    <cfRule type="expression" priority="123" dxfId="0" stopIfTrue="1">
      <formula>IF('Contratações Diretas'!#REF!=2,IF(H33&gt;TODAY(),1,0),0)=1</formula>
    </cfRule>
  </conditionalFormatting>
  <conditionalFormatting sqref="U34">
    <cfRule type="expression" priority="118" dxfId="2" stopIfTrue="1">
      <formula>'Contratações Diretas'!#REF!=3</formula>
    </cfRule>
    <cfRule type="expression" priority="119" dxfId="1" stopIfTrue="1">
      <formula>IF('Contratações Diretas'!#REF!=2,IF(U34&gt;TODAY(),1,0),3)=0</formula>
    </cfRule>
    <cfRule type="expression" priority="120" dxfId="3" stopIfTrue="1">
      <formula>IF('Contratações Diretas'!#REF!=2,IF(U34&gt;TODAY(),1,0),0)=1</formula>
    </cfRule>
  </conditionalFormatting>
  <conditionalFormatting sqref="U34">
    <cfRule type="expression" priority="115" dxfId="2" stopIfTrue="1">
      <formula>'Contratações Diretas'!#REF!=3</formula>
    </cfRule>
    <cfRule type="expression" priority="116" dxfId="1" stopIfTrue="1">
      <formula>IF('Contratações Diretas'!#REF!=2,IF(U34&gt;TODAY(),1,0),3)=0</formula>
    </cfRule>
    <cfRule type="expression" priority="117" dxfId="0" stopIfTrue="1">
      <formula>IF('Contratações Diretas'!#REF!=2,IF(U34&gt;TODAY(),1,0),0)=1</formula>
    </cfRule>
  </conditionalFormatting>
  <conditionalFormatting sqref="Z33">
    <cfRule type="expression" priority="112" dxfId="2" stopIfTrue="1">
      <formula>'Contratações Diretas'!#REF!=3</formula>
    </cfRule>
    <cfRule type="expression" priority="113" dxfId="1" stopIfTrue="1">
      <formula>IF('Contratações Diretas'!#REF!=2,IF(Z33&gt;TODAY(),1,0),3)=0</formula>
    </cfRule>
    <cfRule type="expression" priority="114" dxfId="3" stopIfTrue="1">
      <formula>IF('Contratações Diretas'!#REF!=2,IF(Z33&gt;TODAY(),1,0),0)=1</formula>
    </cfRule>
  </conditionalFormatting>
  <conditionalFormatting sqref="Z33">
    <cfRule type="expression" priority="109" dxfId="2" stopIfTrue="1">
      <formula>'Contratações Diretas'!#REF!=3</formula>
    </cfRule>
    <cfRule type="expression" priority="110" dxfId="1" stopIfTrue="1">
      <formula>IF('Contratações Diretas'!#REF!=2,IF(Z33&gt;TODAY(),1,0),3)=0</formula>
    </cfRule>
    <cfRule type="expression" priority="111" dxfId="0" stopIfTrue="1">
      <formula>IF('Contratações Diretas'!#REF!=2,IF(Z33&gt;TODAY(),1,0),0)=1</formula>
    </cfRule>
  </conditionalFormatting>
  <conditionalFormatting sqref="H36:Y36">
    <cfRule type="expression" priority="106" dxfId="2" stopIfTrue="1">
      <formula>'Contratações Diretas'!#REF!=3</formula>
    </cfRule>
    <cfRule type="expression" priority="107" dxfId="1" stopIfTrue="1">
      <formula>IF('Contratações Diretas'!#REF!=2,IF(H36&gt;TODAY(),1,0),3)=0</formula>
    </cfRule>
    <cfRule type="expression" priority="108" dxfId="3" stopIfTrue="1">
      <formula>IF('Contratações Diretas'!#REF!=2,IF(H36&gt;TODAY(),1,0),0)=1</formula>
    </cfRule>
  </conditionalFormatting>
  <conditionalFormatting sqref="H36:Y36">
    <cfRule type="expression" priority="103" dxfId="2" stopIfTrue="1">
      <formula>'Contratações Diretas'!#REF!=3</formula>
    </cfRule>
    <cfRule type="expression" priority="104" dxfId="1" stopIfTrue="1">
      <formula>IF('Contratações Diretas'!#REF!=2,IF(H36&gt;TODAY(),1,0),3)=0</formula>
    </cfRule>
    <cfRule type="expression" priority="105" dxfId="0" stopIfTrue="1">
      <formula>IF('Contratações Diretas'!#REF!=2,IF(H36&gt;TODAY(),1,0),0)=1</formula>
    </cfRule>
  </conditionalFormatting>
  <conditionalFormatting sqref="P37">
    <cfRule type="expression" priority="94" dxfId="2" stopIfTrue="1">
      <formula>'Contratações Diretas'!#REF!=3</formula>
    </cfRule>
    <cfRule type="expression" priority="95" dxfId="1" stopIfTrue="1">
      <formula>IF('Contratações Diretas'!#REF!=2,IF(P37&gt;TODAY(),1,0),3)=0</formula>
    </cfRule>
    <cfRule type="expression" priority="96" dxfId="3" stopIfTrue="1">
      <formula>IF('Contratações Diretas'!#REF!=2,IF(P37&gt;TODAY(),1,0),0)=1</formula>
    </cfRule>
  </conditionalFormatting>
  <conditionalFormatting sqref="P37">
    <cfRule type="expression" priority="91" dxfId="2" stopIfTrue="1">
      <formula>'Contratações Diretas'!#REF!=3</formula>
    </cfRule>
    <cfRule type="expression" priority="92" dxfId="1" stopIfTrue="1">
      <formula>IF('Contratações Diretas'!#REF!=2,IF(P37&gt;TODAY(),1,0),3)=0</formula>
    </cfRule>
    <cfRule type="expression" priority="93" dxfId="0" stopIfTrue="1">
      <formula>IF('Contratações Diretas'!#REF!=2,IF(P37&gt;TODAY(),1,0),0)=1</formula>
    </cfRule>
  </conditionalFormatting>
  <conditionalFormatting sqref="Q37:Y37">
    <cfRule type="expression" priority="100" dxfId="2" stopIfTrue="1">
      <formula>'Contratações Diretas'!#REF!=3</formula>
    </cfRule>
    <cfRule type="expression" priority="101" dxfId="1" stopIfTrue="1">
      <formula>IF('Contratações Diretas'!#REF!=2,IF(Q37&gt;TODAY(),1,0),3)=0</formula>
    </cfRule>
    <cfRule type="expression" priority="102" dxfId="3" stopIfTrue="1">
      <formula>IF('Contratações Diretas'!#REF!=2,IF(Q37&gt;TODAY(),1,0),0)=1</formula>
    </cfRule>
  </conditionalFormatting>
  <conditionalFormatting sqref="Q37:Y37">
    <cfRule type="expression" priority="97" dxfId="2" stopIfTrue="1">
      <formula>'Contratações Diretas'!#REF!=3</formula>
    </cfRule>
    <cfRule type="expression" priority="98" dxfId="1" stopIfTrue="1">
      <formula>IF('Contratações Diretas'!#REF!=2,IF(Q37&gt;TODAY(),1,0),3)=0</formula>
    </cfRule>
    <cfRule type="expression" priority="99" dxfId="0" stopIfTrue="1">
      <formula>IF('Contratações Diretas'!#REF!=2,IF(Q37&gt;TODAY(),1,0),0)=1</formula>
    </cfRule>
  </conditionalFormatting>
  <conditionalFormatting sqref="Z36">
    <cfRule type="expression" priority="88" dxfId="2" stopIfTrue="1">
      <formula>'Contratações Diretas'!#REF!=3</formula>
    </cfRule>
    <cfRule type="expression" priority="89" dxfId="1" stopIfTrue="1">
      <formula>IF('Contratações Diretas'!#REF!=2,IF(Z36&gt;TODAY(),1,0),3)=0</formula>
    </cfRule>
    <cfRule type="expression" priority="90" dxfId="3" stopIfTrue="1">
      <formula>IF('Contratações Diretas'!#REF!=2,IF(Z36&gt;TODAY(),1,0),0)=1</formula>
    </cfRule>
  </conditionalFormatting>
  <conditionalFormatting sqref="Z36">
    <cfRule type="expression" priority="85" dxfId="2" stopIfTrue="1">
      <formula>'Contratações Diretas'!#REF!=3</formula>
    </cfRule>
    <cfRule type="expression" priority="86" dxfId="1" stopIfTrue="1">
      <formula>IF('Contratações Diretas'!#REF!=2,IF(Z36&gt;TODAY(),1,0),3)=0</formula>
    </cfRule>
    <cfRule type="expression" priority="87" dxfId="0" stopIfTrue="1">
      <formula>IF('Contratações Diretas'!#REF!=2,IF(Z36&gt;TODAY(),1,0),0)=1</formula>
    </cfRule>
  </conditionalFormatting>
  <conditionalFormatting sqref="H39:Y39">
    <cfRule type="expression" priority="82" dxfId="2" stopIfTrue="1">
      <formula>'Contratações Diretas'!#REF!=3</formula>
    </cfRule>
    <cfRule type="expression" priority="83" dxfId="1" stopIfTrue="1">
      <formula>IF('Contratações Diretas'!#REF!=2,IF(H39&gt;TODAY(),1,0),3)=0</formula>
    </cfRule>
    <cfRule type="expression" priority="84" dxfId="3" stopIfTrue="1">
      <formula>IF('Contratações Diretas'!#REF!=2,IF(H39&gt;TODAY(),1,0),0)=1</formula>
    </cfRule>
  </conditionalFormatting>
  <conditionalFormatting sqref="H39:Y39">
    <cfRule type="expression" priority="79" dxfId="2" stopIfTrue="1">
      <formula>'Contratações Diretas'!#REF!=3</formula>
    </cfRule>
    <cfRule type="expression" priority="80" dxfId="1" stopIfTrue="1">
      <formula>IF('Contratações Diretas'!#REF!=2,IF(H39&gt;TODAY(),1,0),3)=0</formula>
    </cfRule>
    <cfRule type="expression" priority="81" dxfId="0" stopIfTrue="1">
      <formula>IF('Contratações Diretas'!#REF!=2,IF(H39&gt;TODAY(),1,0),0)=1</formula>
    </cfRule>
  </conditionalFormatting>
  <conditionalFormatting sqref="P40">
    <cfRule type="expression" priority="70" dxfId="2" stopIfTrue="1">
      <formula>'Contratações Diretas'!#REF!=3</formula>
    </cfRule>
    <cfRule type="expression" priority="71" dxfId="1" stopIfTrue="1">
      <formula>IF('Contratações Diretas'!#REF!=2,IF(P40&gt;TODAY(),1,0),3)=0</formula>
    </cfRule>
    <cfRule type="expression" priority="72" dxfId="3" stopIfTrue="1">
      <formula>IF('Contratações Diretas'!#REF!=2,IF(P40&gt;TODAY(),1,0),0)=1</formula>
    </cfRule>
  </conditionalFormatting>
  <conditionalFormatting sqref="P40">
    <cfRule type="expression" priority="67" dxfId="2" stopIfTrue="1">
      <formula>'Contratações Diretas'!#REF!=3</formula>
    </cfRule>
    <cfRule type="expression" priority="68" dxfId="1" stopIfTrue="1">
      <formula>IF('Contratações Diretas'!#REF!=2,IF(P40&gt;TODAY(),1,0),3)=0</formula>
    </cfRule>
    <cfRule type="expression" priority="69" dxfId="0" stopIfTrue="1">
      <formula>IF('Contratações Diretas'!#REF!=2,IF(P40&gt;TODAY(),1,0),0)=1</formula>
    </cfRule>
  </conditionalFormatting>
  <conditionalFormatting sqref="Q40:Y40">
    <cfRule type="expression" priority="76" dxfId="2" stopIfTrue="1">
      <formula>'Contratações Diretas'!#REF!=3</formula>
    </cfRule>
    <cfRule type="expression" priority="77" dxfId="1" stopIfTrue="1">
      <formula>IF('Contratações Diretas'!#REF!=2,IF(Q40&gt;TODAY(),1,0),3)=0</formula>
    </cfRule>
    <cfRule type="expression" priority="78" dxfId="3" stopIfTrue="1">
      <formula>IF('Contratações Diretas'!#REF!=2,IF(Q40&gt;TODAY(),1,0),0)=1</formula>
    </cfRule>
  </conditionalFormatting>
  <conditionalFormatting sqref="Q40:Y40">
    <cfRule type="expression" priority="73" dxfId="2" stopIfTrue="1">
      <formula>'Contratações Diretas'!#REF!=3</formula>
    </cfRule>
    <cfRule type="expression" priority="74" dxfId="1" stopIfTrue="1">
      <formula>IF('Contratações Diretas'!#REF!=2,IF(Q40&gt;TODAY(),1,0),3)=0</formula>
    </cfRule>
    <cfRule type="expression" priority="75" dxfId="0" stopIfTrue="1">
      <formula>IF('Contratações Diretas'!#REF!=2,IF(Q40&gt;TODAY(),1,0),0)=1</formula>
    </cfRule>
  </conditionalFormatting>
  <conditionalFormatting sqref="Z39">
    <cfRule type="expression" priority="64" dxfId="2" stopIfTrue="1">
      <formula>'Contratações Diretas'!#REF!=3</formula>
    </cfRule>
    <cfRule type="expression" priority="65" dxfId="1" stopIfTrue="1">
      <formula>IF('Contratações Diretas'!#REF!=2,IF(Z39&gt;TODAY(),1,0),3)=0</formula>
    </cfRule>
    <cfRule type="expression" priority="66" dxfId="3" stopIfTrue="1">
      <formula>IF('Contratações Diretas'!#REF!=2,IF(Z39&gt;TODAY(),1,0),0)=1</formula>
    </cfRule>
  </conditionalFormatting>
  <conditionalFormatting sqref="Z39">
    <cfRule type="expression" priority="61" dxfId="2" stopIfTrue="1">
      <formula>'Contratações Diretas'!#REF!=3</formula>
    </cfRule>
    <cfRule type="expression" priority="62" dxfId="1" stopIfTrue="1">
      <formula>IF('Contratações Diretas'!#REF!=2,IF(Z39&gt;TODAY(),1,0),3)=0</formula>
    </cfRule>
    <cfRule type="expression" priority="63" dxfId="0" stopIfTrue="1">
      <formula>IF('Contratações Diretas'!#REF!=2,IF(Z39&gt;TODAY(),1,0),0)=1</formula>
    </cfRule>
  </conditionalFormatting>
  <conditionalFormatting sqref="H42:Y42">
    <cfRule type="expression" priority="58" dxfId="2" stopIfTrue="1">
      <formula>'Contratações Diretas'!#REF!=3</formula>
    </cfRule>
    <cfRule type="expression" priority="59" dxfId="1" stopIfTrue="1">
      <formula>IF('Contratações Diretas'!#REF!=2,IF(H42&gt;TODAY(),1,0),3)=0</formula>
    </cfRule>
    <cfRule type="expression" priority="60" dxfId="3" stopIfTrue="1">
      <formula>IF('Contratações Diretas'!#REF!=2,IF(H42&gt;TODAY(),1,0),0)=1</formula>
    </cfRule>
  </conditionalFormatting>
  <conditionalFormatting sqref="H42:Y42">
    <cfRule type="expression" priority="55" dxfId="2" stopIfTrue="1">
      <formula>'Contratações Diretas'!#REF!=3</formula>
    </cfRule>
    <cfRule type="expression" priority="56" dxfId="1" stopIfTrue="1">
      <formula>IF('Contratações Diretas'!#REF!=2,IF(H42&gt;TODAY(),1,0),3)=0</formula>
    </cfRule>
    <cfRule type="expression" priority="57" dxfId="0" stopIfTrue="1">
      <formula>IF('Contratações Diretas'!#REF!=2,IF(H42&gt;TODAY(),1,0),0)=1</formula>
    </cfRule>
  </conditionalFormatting>
  <conditionalFormatting sqref="Z42">
    <cfRule type="expression" priority="52" dxfId="2" stopIfTrue="1">
      <formula>'Contratações Diretas'!#REF!=3</formula>
    </cfRule>
    <cfRule type="expression" priority="53" dxfId="1" stopIfTrue="1">
      <formula>IF('Contratações Diretas'!#REF!=2,IF(Z42&gt;TODAY(),1,0),3)=0</formula>
    </cfRule>
    <cfRule type="expression" priority="54" dxfId="3" stopIfTrue="1">
      <formula>IF('Contratações Diretas'!#REF!=2,IF(Z42&gt;TODAY(),1,0),0)=1</formula>
    </cfRule>
  </conditionalFormatting>
  <conditionalFormatting sqref="Z42">
    <cfRule type="expression" priority="49" dxfId="2" stopIfTrue="1">
      <formula>'Contratações Diretas'!#REF!=3</formula>
    </cfRule>
    <cfRule type="expression" priority="50" dxfId="1" stopIfTrue="1">
      <formula>IF('Contratações Diretas'!#REF!=2,IF(Z42&gt;TODAY(),1,0),3)=0</formula>
    </cfRule>
    <cfRule type="expression" priority="51" dxfId="0" stopIfTrue="1">
      <formula>IF('Contratações Diretas'!#REF!=2,IF(Z42&gt;TODAY(),1,0),0)=1</formula>
    </cfRule>
  </conditionalFormatting>
  <conditionalFormatting sqref="G45:Y45 P46:Y46">
    <cfRule type="expression" priority="46" dxfId="2" stopIfTrue="1">
      <formula>'Contratações Diretas'!#REF!=3</formula>
    </cfRule>
    <cfRule type="expression" priority="47" dxfId="1" stopIfTrue="1">
      <formula>IF('Contratações Diretas'!#REF!=2,IF(G45&gt;TODAY(),1,0),3)=0</formula>
    </cfRule>
    <cfRule type="expression" priority="48" dxfId="3" stopIfTrue="1">
      <formula>IF('Contratações Diretas'!#REF!=2,IF(G45&gt;TODAY(),1,0),0)=1</formula>
    </cfRule>
  </conditionalFormatting>
  <conditionalFormatting sqref="G45:Y45 P46:Y46">
    <cfRule type="expression" priority="43" dxfId="2" stopIfTrue="1">
      <formula>'Contratações Diretas'!#REF!=3</formula>
    </cfRule>
    <cfRule type="expression" priority="44" dxfId="1" stopIfTrue="1">
      <formula>IF('Contratações Diretas'!#REF!=2,IF(G45&gt;TODAY(),1,0),3)=0</formula>
    </cfRule>
    <cfRule type="expression" priority="45" dxfId="0" stopIfTrue="1">
      <formula>IF('Contratações Diretas'!#REF!=2,IF(G45&gt;TODAY(),1,0),0)=1</formula>
    </cfRule>
  </conditionalFormatting>
  <conditionalFormatting sqref="Z45">
    <cfRule type="expression" priority="40" dxfId="2" stopIfTrue="1">
      <formula>'Contratações Diretas'!#REF!=3</formula>
    </cfRule>
    <cfRule type="expression" priority="41" dxfId="1" stopIfTrue="1">
      <formula>IF('Contratações Diretas'!#REF!=2,IF(Z45&gt;TODAY(),1,0),3)=0</formula>
    </cfRule>
    <cfRule type="expression" priority="42" dxfId="3" stopIfTrue="1">
      <formula>IF('Contratações Diretas'!#REF!=2,IF(Z45&gt;TODAY(),1,0),0)=1</formula>
    </cfRule>
  </conditionalFormatting>
  <conditionalFormatting sqref="Z45">
    <cfRule type="expression" priority="37" dxfId="2" stopIfTrue="1">
      <formula>'Contratações Diretas'!#REF!=3</formula>
    </cfRule>
    <cfRule type="expression" priority="38" dxfId="1" stopIfTrue="1">
      <formula>IF('Contratações Diretas'!#REF!=2,IF(Z45&gt;TODAY(),1,0),3)=0</formula>
    </cfRule>
    <cfRule type="expression" priority="39" dxfId="0" stopIfTrue="1">
      <formula>IF('Contratações Diretas'!#REF!=2,IF(Z45&gt;TODAY(),1,0),0)=1</formula>
    </cfRule>
  </conditionalFormatting>
  <conditionalFormatting sqref="G48:Y48 P49:Y49">
    <cfRule type="expression" priority="34" dxfId="2" stopIfTrue="1">
      <formula>'Contratações Diretas'!#REF!=3</formula>
    </cfRule>
    <cfRule type="expression" priority="35" dxfId="1" stopIfTrue="1">
      <formula>IF('Contratações Diretas'!#REF!=2,IF(G48&gt;TODAY(),1,0),3)=0</formula>
    </cfRule>
    <cfRule type="expression" priority="36" dxfId="3" stopIfTrue="1">
      <formula>IF('Contratações Diretas'!#REF!=2,IF(G48&gt;TODAY(),1,0),0)=1</formula>
    </cfRule>
  </conditionalFormatting>
  <conditionalFormatting sqref="G48:Y48 P49:Y49">
    <cfRule type="expression" priority="31" dxfId="2" stopIfTrue="1">
      <formula>'Contratações Diretas'!#REF!=3</formula>
    </cfRule>
    <cfRule type="expression" priority="32" dxfId="1" stopIfTrue="1">
      <formula>IF('Contratações Diretas'!#REF!=2,IF(G48&gt;TODAY(),1,0),3)=0</formula>
    </cfRule>
    <cfRule type="expression" priority="33" dxfId="0" stopIfTrue="1">
      <formula>IF('Contratações Diretas'!#REF!=2,IF(G48&gt;TODAY(),1,0),0)=1</formula>
    </cfRule>
  </conditionalFormatting>
  <conditionalFormatting sqref="Z48">
    <cfRule type="expression" priority="28" dxfId="2" stopIfTrue="1">
      <formula>'Contratações Diretas'!#REF!=3</formula>
    </cfRule>
    <cfRule type="expression" priority="29" dxfId="1" stopIfTrue="1">
      <formula>IF('Contratações Diretas'!#REF!=2,IF(Z48&gt;TODAY(),1,0),3)=0</formula>
    </cfRule>
    <cfRule type="expression" priority="30" dxfId="3" stopIfTrue="1">
      <formula>IF('Contratações Diretas'!#REF!=2,IF(Z48&gt;TODAY(),1,0),0)=1</formula>
    </cfRule>
  </conditionalFormatting>
  <conditionalFormatting sqref="Z48">
    <cfRule type="expression" priority="25" dxfId="2" stopIfTrue="1">
      <formula>'Contratações Diretas'!#REF!=3</formula>
    </cfRule>
    <cfRule type="expression" priority="26" dxfId="1" stopIfTrue="1">
      <formula>IF('Contratações Diretas'!#REF!=2,IF(Z48&gt;TODAY(),1,0),3)=0</formula>
    </cfRule>
    <cfRule type="expression" priority="27" dxfId="0" stopIfTrue="1">
      <formula>IF('Contratações Diretas'!#REF!=2,IF(Z48&gt;TODAY(),1,0),0)=1</formula>
    </cfRule>
  </conditionalFormatting>
  <conditionalFormatting sqref="G51:Y51 P52:Y52">
    <cfRule type="expression" priority="22" dxfId="2" stopIfTrue="1">
      <formula>'Contratações Diretas'!#REF!=3</formula>
    </cfRule>
    <cfRule type="expression" priority="23" dxfId="1" stopIfTrue="1">
      <formula>IF('Contratações Diretas'!#REF!=2,IF(G51&gt;TODAY(),1,0),3)=0</formula>
    </cfRule>
    <cfRule type="expression" priority="24" dxfId="3" stopIfTrue="1">
      <formula>IF('Contratações Diretas'!#REF!=2,IF(G51&gt;TODAY(),1,0),0)=1</formula>
    </cfRule>
  </conditionalFormatting>
  <conditionalFormatting sqref="G51:Y51 P52:Y52">
    <cfRule type="expression" priority="19" dxfId="2" stopIfTrue="1">
      <formula>'Contratações Diretas'!#REF!=3</formula>
    </cfRule>
    <cfRule type="expression" priority="20" dxfId="1" stopIfTrue="1">
      <formula>IF('Contratações Diretas'!#REF!=2,IF(G51&gt;TODAY(),1,0),3)=0</formula>
    </cfRule>
    <cfRule type="expression" priority="21" dxfId="0" stopIfTrue="1">
      <formula>IF('Contratações Diretas'!#REF!=2,IF(G51&gt;TODAY(),1,0),0)=1</formula>
    </cfRule>
  </conditionalFormatting>
  <conditionalFormatting sqref="Z51">
    <cfRule type="expression" priority="16" dxfId="2" stopIfTrue="1">
      <formula>'Contratações Diretas'!#REF!=3</formula>
    </cfRule>
    <cfRule type="expression" priority="17" dxfId="1" stopIfTrue="1">
      <formula>IF('Contratações Diretas'!#REF!=2,IF(Z51&gt;TODAY(),1,0),3)=0</formula>
    </cfRule>
    <cfRule type="expression" priority="18" dxfId="3" stopIfTrue="1">
      <formula>IF('Contratações Diretas'!#REF!=2,IF(Z51&gt;TODAY(),1,0),0)=1</formula>
    </cfRule>
  </conditionalFormatting>
  <conditionalFormatting sqref="Z51">
    <cfRule type="expression" priority="13" dxfId="2" stopIfTrue="1">
      <formula>'Contratações Diretas'!#REF!=3</formula>
    </cfRule>
    <cfRule type="expression" priority="14" dxfId="1" stopIfTrue="1">
      <formula>IF('Contratações Diretas'!#REF!=2,IF(Z51&gt;TODAY(),1,0),3)=0</formula>
    </cfRule>
    <cfRule type="expression" priority="15" dxfId="0" stopIfTrue="1">
      <formula>IF('Contratações Diretas'!#REF!=2,IF(Z51&gt;TODAY(),1,0),0)=1</formula>
    </cfRule>
  </conditionalFormatting>
  <dataValidations count="3">
    <dataValidation type="list" allowBlank="1" showInputMessage="1" showErrorMessage="1" sqref="B11 B14 B17 B20 B23 B26 B29 B32 B35 B38 B41 B44 B47 B50 B53">
      <formula1>Concluída</formula1>
    </dataValidation>
    <dataValidation type="list" allowBlank="1" showInputMessage="1" showErrorMessage="1" sqref="B10 B13 B16 B19 B22 B25 B28 B31 B34 B37 B40 B43 B46 B49 B52">
      <formula1>Iniciada</formula1>
    </dataValidation>
    <dataValidation type="list" allowBlank="1" showInputMessage="1" showErrorMessage="1" sqref="B9 B12 B15 B18 B21 B24 B27 B30 B33 B36 B39 B42 B45 B48 B51">
      <formula1>Previsão</formula1>
    </dataValidation>
  </dataValidations>
  <printOptions/>
  <pageMargins left="0.2362204724409449" right="0.2362204724409449" top="0.7480314960629921" bottom="0.7480314960629921" header="0.31496062992125984" footer="0.31496062992125984"/>
  <pageSetup blackAndWhite="1" fitToHeight="0" fitToWidth="1" horizontalDpi="600" verticalDpi="600" orientation="landscape" paperSize="8"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S247"/>
  <sheetViews>
    <sheetView showGridLines="0" tabSelected="1" zoomScale="85" zoomScaleNormal="85" zoomScalePageLayoutView="0" workbookViewId="0" topLeftCell="A3">
      <pane ySplit="7" topLeftCell="A100" activePane="bottomLeft" state="frozen"/>
      <selection pane="topLeft" activeCell="A3" sqref="A3"/>
      <selection pane="bottomLeft" activeCell="K105" sqref="K105:M105"/>
    </sheetView>
  </sheetViews>
  <sheetFormatPr defaultColWidth="9.140625" defaultRowHeight="15"/>
  <cols>
    <col min="1" max="1" width="10.57421875" style="99" customWidth="1"/>
    <col min="2" max="2" width="14.140625" style="103" customWidth="1"/>
    <col min="3" max="3" width="4.421875" style="0" customWidth="1"/>
    <col min="4" max="4" width="33.57421875" style="0" customWidth="1"/>
    <col min="5" max="5" width="9.421875" style="0" customWidth="1"/>
    <col min="6" max="6" width="12.421875" style="0" customWidth="1"/>
    <col min="7" max="7" width="12.421875" style="200" customWidth="1"/>
    <col min="8" max="10" width="12.140625" style="113" customWidth="1"/>
    <col min="11" max="14" width="12.140625" style="15" customWidth="1"/>
    <col min="15" max="15" width="14.140625" style="0" customWidth="1"/>
    <col min="16" max="16" width="11.28125" style="0" customWidth="1"/>
    <col min="17" max="17" width="12.28125" style="0" customWidth="1"/>
    <col min="18" max="20" width="12.57421875" style="0" customWidth="1"/>
    <col min="21" max="21" width="14.421875" style="0" customWidth="1"/>
    <col min="22" max="22" width="13.140625" style="0" customWidth="1"/>
    <col min="23" max="23" width="14.421875" style="0" customWidth="1"/>
    <col min="24" max="24" width="14.00390625" style="0" customWidth="1"/>
    <col min="25" max="25" width="13.421875" style="0" customWidth="1"/>
    <col min="26" max="26" width="12.28125" style="0" customWidth="1"/>
    <col min="27" max="27" width="12.421875" style="0" customWidth="1"/>
    <col min="28" max="28" width="14.00390625" style="0" customWidth="1"/>
    <col min="29" max="29" width="12.00390625" style="0" customWidth="1"/>
    <col min="30" max="30" width="15.7109375" style="0" customWidth="1"/>
    <col min="31" max="31" width="12.00390625" style="1" hidden="1" customWidth="1"/>
    <col min="32" max="32" width="23.140625" style="46" hidden="1" customWidth="1"/>
  </cols>
  <sheetData>
    <row r="1" spans="4:31" ht="45" customHeight="1" hidden="1">
      <c r="D1" s="12">
        <f ca="1">TODAY()</f>
        <v>43803</v>
      </c>
      <c r="H1" s="113">
        <v>2</v>
      </c>
      <c r="I1" s="38">
        <v>5</v>
      </c>
      <c r="J1" s="38">
        <v>3</v>
      </c>
      <c r="K1" s="38">
        <v>2</v>
      </c>
      <c r="L1" s="38">
        <v>5</v>
      </c>
      <c r="M1" s="38">
        <v>4</v>
      </c>
      <c r="N1" s="38">
        <v>3</v>
      </c>
      <c r="O1" s="38">
        <v>3</v>
      </c>
      <c r="P1" s="38">
        <v>2</v>
      </c>
      <c r="Q1" s="3">
        <v>22</v>
      </c>
      <c r="R1" s="3">
        <v>2</v>
      </c>
      <c r="S1" s="3">
        <v>2</v>
      </c>
      <c r="T1" s="3">
        <v>5</v>
      </c>
      <c r="U1" s="3">
        <v>3</v>
      </c>
      <c r="V1" s="3">
        <v>8</v>
      </c>
      <c r="W1" s="3">
        <v>2</v>
      </c>
      <c r="X1" s="3">
        <v>30</v>
      </c>
      <c r="Y1" s="3">
        <v>5</v>
      </c>
      <c r="Z1" s="3">
        <v>2</v>
      </c>
      <c r="AA1" s="3">
        <v>3</v>
      </c>
      <c r="AB1" s="3">
        <v>3</v>
      </c>
      <c r="AC1" s="3">
        <v>2</v>
      </c>
      <c r="AD1" s="3">
        <v>1</v>
      </c>
      <c r="AE1" s="38"/>
    </row>
    <row r="2" ht="43.5" customHeight="1" hidden="1">
      <c r="P2" s="3"/>
    </row>
    <row r="3" spans="3:31" ht="15" customHeight="1">
      <c r="C3" s="64"/>
      <c r="D3" s="54"/>
      <c r="E3" s="271" t="s">
        <v>319</v>
      </c>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row>
    <row r="4" spans="3:31" ht="15" customHeight="1">
      <c r="C4" s="52"/>
      <c r="D4" s="54"/>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row>
    <row r="5" spans="3:31" ht="15" customHeight="1">
      <c r="C5" s="52"/>
      <c r="D5" s="54"/>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row>
    <row r="6" spans="3:31" ht="15" customHeight="1">
      <c r="C6" s="52"/>
      <c r="D6" s="54"/>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row>
    <row r="7" ht="27" customHeight="1" hidden="1">
      <c r="P7" s="8"/>
    </row>
    <row r="8" spans="2:32" s="82" customFormat="1" ht="79.5" customHeight="1">
      <c r="B8" s="113"/>
      <c r="C8" s="89"/>
      <c r="D8" s="90"/>
      <c r="E8" s="91"/>
      <c r="F8" s="91"/>
      <c r="G8" s="80" t="s">
        <v>0</v>
      </c>
      <c r="H8" s="79" t="s">
        <v>102</v>
      </c>
      <c r="I8" s="79" t="s">
        <v>0</v>
      </c>
      <c r="J8" s="79" t="s">
        <v>2</v>
      </c>
      <c r="K8" s="80" t="s">
        <v>0</v>
      </c>
      <c r="L8" s="79" t="s">
        <v>1</v>
      </c>
      <c r="M8" s="79" t="s">
        <v>0</v>
      </c>
      <c r="N8" s="80" t="s">
        <v>2</v>
      </c>
      <c r="O8" s="80" t="s">
        <v>56</v>
      </c>
      <c r="P8" s="79" t="s">
        <v>1</v>
      </c>
      <c r="Q8" s="79" t="s">
        <v>57</v>
      </c>
      <c r="R8" s="79" t="s">
        <v>1</v>
      </c>
      <c r="S8" s="79" t="s">
        <v>4</v>
      </c>
      <c r="T8" s="79" t="s">
        <v>4</v>
      </c>
      <c r="U8" s="79" t="s">
        <v>29</v>
      </c>
      <c r="V8" s="79" t="s">
        <v>5</v>
      </c>
      <c r="W8" s="79" t="s">
        <v>114</v>
      </c>
      <c r="X8" s="79" t="s">
        <v>59</v>
      </c>
      <c r="Y8" s="79" t="s">
        <v>5</v>
      </c>
      <c r="Z8" s="79" t="s">
        <v>114</v>
      </c>
      <c r="AA8" s="79" t="s">
        <v>46</v>
      </c>
      <c r="AB8" s="79" t="s">
        <v>6</v>
      </c>
      <c r="AC8" s="79" t="s">
        <v>6</v>
      </c>
      <c r="AD8" s="79" t="s">
        <v>6</v>
      </c>
      <c r="AE8" s="315" t="s">
        <v>41</v>
      </c>
      <c r="AF8" s="313" t="s">
        <v>47</v>
      </c>
    </row>
    <row r="9" spans="2:32" s="20" customFormat="1" ht="70.5" customHeight="1">
      <c r="B9" s="114"/>
      <c r="C9" s="77" t="s">
        <v>7</v>
      </c>
      <c r="D9" s="88" t="s">
        <v>28</v>
      </c>
      <c r="E9" s="87" t="s">
        <v>44</v>
      </c>
      <c r="F9" s="66"/>
      <c r="G9" s="83" t="s">
        <v>64</v>
      </c>
      <c r="H9" s="173" t="s">
        <v>115</v>
      </c>
      <c r="I9" s="173" t="s">
        <v>48</v>
      </c>
      <c r="J9" s="173" t="s">
        <v>49</v>
      </c>
      <c r="K9" s="78" t="s">
        <v>60</v>
      </c>
      <c r="L9" s="88" t="s">
        <v>50</v>
      </c>
      <c r="M9" s="88" t="s">
        <v>125</v>
      </c>
      <c r="N9" s="78" t="s">
        <v>30</v>
      </c>
      <c r="O9" s="78" t="s">
        <v>60</v>
      </c>
      <c r="P9" s="88" t="s">
        <v>54</v>
      </c>
      <c r="Q9" s="88" t="s">
        <v>45</v>
      </c>
      <c r="R9" s="88" t="s">
        <v>55</v>
      </c>
      <c r="S9" s="88" t="s">
        <v>34</v>
      </c>
      <c r="T9" s="88" t="s">
        <v>35</v>
      </c>
      <c r="U9" s="88" t="s">
        <v>31</v>
      </c>
      <c r="V9" s="88" t="s">
        <v>32</v>
      </c>
      <c r="W9" s="88" t="s">
        <v>33</v>
      </c>
      <c r="X9" s="88" t="s">
        <v>58</v>
      </c>
      <c r="Y9" s="88" t="s">
        <v>36</v>
      </c>
      <c r="Z9" s="88" t="s">
        <v>37</v>
      </c>
      <c r="AA9" s="88" t="s">
        <v>11</v>
      </c>
      <c r="AB9" s="88" t="s">
        <v>14</v>
      </c>
      <c r="AC9" s="88" t="s">
        <v>15</v>
      </c>
      <c r="AD9" s="88" t="s">
        <v>16</v>
      </c>
      <c r="AE9" s="315"/>
      <c r="AF9" s="313"/>
    </row>
    <row r="10" spans="1:32" s="19" customFormat="1" ht="32.25" customHeight="1">
      <c r="A10" s="158" t="s">
        <v>74</v>
      </c>
      <c r="B10" s="182" t="s">
        <v>70</v>
      </c>
      <c r="C10" s="248">
        <v>1</v>
      </c>
      <c r="D10" s="249" t="s">
        <v>145</v>
      </c>
      <c r="E10" s="250" t="s">
        <v>62</v>
      </c>
      <c r="F10" s="164" t="s">
        <v>26</v>
      </c>
      <c r="G10" s="93">
        <v>44134</v>
      </c>
      <c r="H10" s="93">
        <f aca="true" t="shared" si="0" ref="H10:AD10">_XLL.DIATRABALHO(G10,H$1,$E$115:$E$145)</f>
        <v>44138</v>
      </c>
      <c r="I10" s="93">
        <f t="shared" si="0"/>
        <v>44145</v>
      </c>
      <c r="J10" s="93">
        <f t="shared" si="0"/>
        <v>44148</v>
      </c>
      <c r="K10" s="93">
        <f t="shared" si="0"/>
        <v>44152</v>
      </c>
      <c r="L10" s="93">
        <f t="shared" si="0"/>
        <v>44159</v>
      </c>
      <c r="M10" s="93">
        <f t="shared" si="0"/>
        <v>44165</v>
      </c>
      <c r="N10" s="93">
        <f t="shared" si="0"/>
        <v>44168</v>
      </c>
      <c r="O10" s="93">
        <f t="shared" si="0"/>
        <v>44173</v>
      </c>
      <c r="P10" s="93">
        <f t="shared" si="0"/>
        <v>44175</v>
      </c>
      <c r="Q10" s="93">
        <f t="shared" si="0"/>
        <v>44207</v>
      </c>
      <c r="R10" s="93">
        <f t="shared" si="0"/>
        <v>44209</v>
      </c>
      <c r="S10" s="93">
        <f t="shared" si="0"/>
        <v>44211</v>
      </c>
      <c r="T10" s="93">
        <f t="shared" si="0"/>
        <v>44218</v>
      </c>
      <c r="U10" s="93">
        <f t="shared" si="0"/>
        <v>44223</v>
      </c>
      <c r="V10" s="93">
        <f t="shared" si="0"/>
        <v>44235</v>
      </c>
      <c r="W10" s="93">
        <f t="shared" si="0"/>
        <v>44237</v>
      </c>
      <c r="X10" s="93">
        <f t="shared" si="0"/>
        <v>44279</v>
      </c>
      <c r="Y10" s="93">
        <f t="shared" si="0"/>
        <v>44286</v>
      </c>
      <c r="Z10" s="93">
        <f t="shared" si="0"/>
        <v>44288</v>
      </c>
      <c r="AA10" s="93">
        <f t="shared" si="0"/>
        <v>44293</v>
      </c>
      <c r="AB10" s="93">
        <f t="shared" si="0"/>
        <v>44298</v>
      </c>
      <c r="AC10" s="93">
        <f t="shared" si="0"/>
        <v>44300</v>
      </c>
      <c r="AD10" s="93">
        <f t="shared" si="0"/>
        <v>44301</v>
      </c>
      <c r="AE10" s="92"/>
      <c r="AF10" s="303"/>
    </row>
    <row r="11" spans="1:32" s="19" customFormat="1" ht="27.75" customHeight="1">
      <c r="A11" s="160" t="s">
        <v>73</v>
      </c>
      <c r="B11" s="183" t="s">
        <v>85</v>
      </c>
      <c r="C11" s="248"/>
      <c r="D11" s="249"/>
      <c r="E11" s="250"/>
      <c r="F11" s="164" t="s">
        <v>25</v>
      </c>
      <c r="G11" s="98"/>
      <c r="H11" s="98"/>
      <c r="I11" s="98"/>
      <c r="J11" s="98"/>
      <c r="K11" s="98"/>
      <c r="L11" s="98"/>
      <c r="M11" s="96"/>
      <c r="N11" s="96"/>
      <c r="O11" s="96"/>
      <c r="P11" s="96"/>
      <c r="Q11" s="96"/>
      <c r="R11" s="96"/>
      <c r="S11" s="96"/>
      <c r="T11" s="96"/>
      <c r="U11" s="96"/>
      <c r="V11" s="96"/>
      <c r="W11" s="96"/>
      <c r="X11" s="96"/>
      <c r="Y11" s="96"/>
      <c r="Z11" s="96"/>
      <c r="AA11" s="96"/>
      <c r="AB11" s="96"/>
      <c r="AC11" s="96"/>
      <c r="AD11" s="96"/>
      <c r="AE11" s="92"/>
      <c r="AF11" s="303"/>
    </row>
    <row r="12" spans="1:32" s="19" customFormat="1" ht="63.75" customHeight="1">
      <c r="A12" s="161" t="s">
        <v>77</v>
      </c>
      <c r="B12" s="184" t="s">
        <v>92</v>
      </c>
      <c r="C12" s="248"/>
      <c r="D12" s="249"/>
      <c r="E12" s="250"/>
      <c r="F12" s="164" t="s">
        <v>39</v>
      </c>
      <c r="G12" s="250" t="s">
        <v>126</v>
      </c>
      <c r="H12" s="250"/>
      <c r="I12" s="250"/>
      <c r="J12" s="250"/>
      <c r="K12" s="249"/>
      <c r="L12" s="249"/>
      <c r="M12" s="249"/>
      <c r="N12" s="260"/>
      <c r="O12" s="260"/>
      <c r="P12" s="260"/>
      <c r="Q12" s="260"/>
      <c r="R12" s="260"/>
      <c r="S12" s="260"/>
      <c r="T12" s="260"/>
      <c r="U12" s="185"/>
      <c r="V12" s="185"/>
      <c r="W12" s="92"/>
      <c r="X12" s="92"/>
      <c r="Y12" s="92"/>
      <c r="Z12" s="92"/>
      <c r="AA12" s="92"/>
      <c r="AB12" s="92"/>
      <c r="AC12" s="92"/>
      <c r="AD12" s="92"/>
      <c r="AE12" s="92"/>
      <c r="AF12" s="304"/>
    </row>
    <row r="13" spans="1:32" s="19" customFormat="1" ht="32.25" customHeight="1">
      <c r="A13" s="158" t="s">
        <v>74</v>
      </c>
      <c r="B13" s="182" t="s">
        <v>70</v>
      </c>
      <c r="C13" s="248">
        <v>2</v>
      </c>
      <c r="D13" s="250" t="s">
        <v>198</v>
      </c>
      <c r="E13" s="250" t="s">
        <v>62</v>
      </c>
      <c r="F13" s="204" t="s">
        <v>26</v>
      </c>
      <c r="G13" s="219">
        <v>43768</v>
      </c>
      <c r="H13" s="219">
        <f>_XLL.DIATRABALHO(G13,H$1,$E$115:$E$145)</f>
        <v>43773</v>
      </c>
      <c r="I13" s="93">
        <v>43789</v>
      </c>
      <c r="J13" s="93">
        <f aca="true" t="shared" si="1" ref="J13:AD13">_XLL.DIATRABALHO(I13,J$1,$E$115:$E$145)</f>
        <v>43794</v>
      </c>
      <c r="K13" s="93">
        <f t="shared" si="1"/>
        <v>43796</v>
      </c>
      <c r="L13" s="93">
        <f t="shared" si="1"/>
        <v>43803</v>
      </c>
      <c r="M13" s="93">
        <f t="shared" si="1"/>
        <v>43809</v>
      </c>
      <c r="N13" s="93">
        <f t="shared" si="1"/>
        <v>43812</v>
      </c>
      <c r="O13" s="93">
        <f t="shared" si="1"/>
        <v>43817</v>
      </c>
      <c r="P13" s="93">
        <f t="shared" si="1"/>
        <v>43819</v>
      </c>
      <c r="Q13" s="93">
        <f t="shared" si="1"/>
        <v>43852</v>
      </c>
      <c r="R13" s="93">
        <f t="shared" si="1"/>
        <v>43854</v>
      </c>
      <c r="S13" s="93">
        <f t="shared" si="1"/>
        <v>43858</v>
      </c>
      <c r="T13" s="93">
        <f t="shared" si="1"/>
        <v>43865</v>
      </c>
      <c r="U13" s="93">
        <f t="shared" si="1"/>
        <v>43868</v>
      </c>
      <c r="V13" s="93">
        <f t="shared" si="1"/>
        <v>43880</v>
      </c>
      <c r="W13" s="93">
        <f t="shared" si="1"/>
        <v>43882</v>
      </c>
      <c r="X13" s="93">
        <f t="shared" si="1"/>
        <v>43924</v>
      </c>
      <c r="Y13" s="93">
        <f t="shared" si="1"/>
        <v>43931</v>
      </c>
      <c r="Z13" s="93">
        <f t="shared" si="1"/>
        <v>43935</v>
      </c>
      <c r="AA13" s="93">
        <f t="shared" si="1"/>
        <v>43938</v>
      </c>
      <c r="AB13" s="93">
        <f t="shared" si="1"/>
        <v>43943</v>
      </c>
      <c r="AC13" s="93">
        <f t="shared" si="1"/>
        <v>43945</v>
      </c>
      <c r="AD13" s="93">
        <f t="shared" si="1"/>
        <v>43948</v>
      </c>
      <c r="AE13" s="314" t="s">
        <v>66</v>
      </c>
      <c r="AF13" s="303"/>
    </row>
    <row r="14" spans="1:32" s="19" customFormat="1" ht="27.75" customHeight="1">
      <c r="A14" s="160" t="s">
        <v>73</v>
      </c>
      <c r="B14" s="183" t="s">
        <v>75</v>
      </c>
      <c r="C14" s="248"/>
      <c r="D14" s="250"/>
      <c r="E14" s="250"/>
      <c r="F14" s="204" t="s">
        <v>25</v>
      </c>
      <c r="G14" s="220">
        <v>43746</v>
      </c>
      <c r="H14" s="220">
        <v>43747</v>
      </c>
      <c r="I14" s="98"/>
      <c r="J14" s="98"/>
      <c r="K14" s="98"/>
      <c r="L14" s="98"/>
      <c r="M14" s="96"/>
      <c r="N14" s="96"/>
      <c r="O14" s="96"/>
      <c r="P14" s="96"/>
      <c r="Q14" s="96"/>
      <c r="R14" s="96"/>
      <c r="S14" s="96"/>
      <c r="T14" s="96"/>
      <c r="U14" s="96"/>
      <c r="V14" s="96"/>
      <c r="W14" s="96"/>
      <c r="X14" s="96"/>
      <c r="Y14" s="96"/>
      <c r="Z14" s="96"/>
      <c r="AA14" s="96"/>
      <c r="AB14" s="96"/>
      <c r="AC14" s="96"/>
      <c r="AD14" s="96"/>
      <c r="AE14" s="314"/>
      <c r="AF14" s="303"/>
    </row>
    <row r="15" spans="1:32" s="19" customFormat="1" ht="33" customHeight="1">
      <c r="A15" s="161" t="s">
        <v>77</v>
      </c>
      <c r="B15" s="184" t="s">
        <v>83</v>
      </c>
      <c r="C15" s="248"/>
      <c r="D15" s="250"/>
      <c r="E15" s="250"/>
      <c r="F15" s="204" t="s">
        <v>39</v>
      </c>
      <c r="G15" s="250" t="s">
        <v>126</v>
      </c>
      <c r="H15" s="250"/>
      <c r="I15" s="250"/>
      <c r="J15" s="250"/>
      <c r="K15" s="249" t="s">
        <v>197</v>
      </c>
      <c r="L15" s="249"/>
      <c r="M15" s="249"/>
      <c r="N15" s="260"/>
      <c r="O15" s="260"/>
      <c r="P15" s="260"/>
      <c r="Q15" s="260"/>
      <c r="R15" s="260"/>
      <c r="S15" s="260"/>
      <c r="T15" s="260"/>
      <c r="U15" s="185"/>
      <c r="V15" s="185"/>
      <c r="W15" s="92"/>
      <c r="X15" s="92"/>
      <c r="Y15" s="92"/>
      <c r="Z15" s="92"/>
      <c r="AA15" s="92"/>
      <c r="AB15" s="92"/>
      <c r="AC15" s="92"/>
      <c r="AD15" s="92"/>
      <c r="AE15" s="314"/>
      <c r="AF15" s="304"/>
    </row>
    <row r="16" spans="1:32" s="19" customFormat="1" ht="32.25" customHeight="1">
      <c r="A16" s="158" t="s">
        <v>74</v>
      </c>
      <c r="B16" s="182" t="s">
        <v>70</v>
      </c>
      <c r="C16" s="248">
        <v>3</v>
      </c>
      <c r="D16" s="307" t="s">
        <v>146</v>
      </c>
      <c r="E16" s="250" t="s">
        <v>62</v>
      </c>
      <c r="F16" s="164" t="s">
        <v>26</v>
      </c>
      <c r="G16" s="93">
        <v>44032</v>
      </c>
      <c r="H16" s="93">
        <f aca="true" t="shared" si="2" ref="H16:AD16">_XLL.DIATRABALHO(G16,H$1,$E$115:$E$145)</f>
        <v>44034</v>
      </c>
      <c r="I16" s="93">
        <f t="shared" si="2"/>
        <v>44041</v>
      </c>
      <c r="J16" s="93">
        <f t="shared" si="2"/>
        <v>44046</v>
      </c>
      <c r="K16" s="93">
        <f t="shared" si="2"/>
        <v>44048</v>
      </c>
      <c r="L16" s="93">
        <f t="shared" si="2"/>
        <v>44055</v>
      </c>
      <c r="M16" s="93">
        <f t="shared" si="2"/>
        <v>44061</v>
      </c>
      <c r="N16" s="93">
        <f t="shared" si="2"/>
        <v>44064</v>
      </c>
      <c r="O16" s="93">
        <f t="shared" si="2"/>
        <v>44069</v>
      </c>
      <c r="P16" s="93">
        <f t="shared" si="2"/>
        <v>44071</v>
      </c>
      <c r="Q16" s="93">
        <f t="shared" si="2"/>
        <v>44103</v>
      </c>
      <c r="R16" s="93">
        <f t="shared" si="2"/>
        <v>44105</v>
      </c>
      <c r="S16" s="93">
        <f t="shared" si="2"/>
        <v>44109</v>
      </c>
      <c r="T16" s="93">
        <f t="shared" si="2"/>
        <v>44116</v>
      </c>
      <c r="U16" s="93">
        <f t="shared" si="2"/>
        <v>44119</v>
      </c>
      <c r="V16" s="93">
        <f t="shared" si="2"/>
        <v>44131</v>
      </c>
      <c r="W16" s="93">
        <f t="shared" si="2"/>
        <v>44133</v>
      </c>
      <c r="X16" s="93">
        <f t="shared" si="2"/>
        <v>44175</v>
      </c>
      <c r="Y16" s="93">
        <f t="shared" si="2"/>
        <v>44182</v>
      </c>
      <c r="Z16" s="93">
        <f t="shared" si="2"/>
        <v>44186</v>
      </c>
      <c r="AA16" s="93">
        <f t="shared" si="2"/>
        <v>44189</v>
      </c>
      <c r="AB16" s="93">
        <f t="shared" si="2"/>
        <v>44194</v>
      </c>
      <c r="AC16" s="93">
        <f t="shared" si="2"/>
        <v>44196</v>
      </c>
      <c r="AD16" s="93">
        <f t="shared" si="2"/>
        <v>44197</v>
      </c>
      <c r="AE16" s="305">
        <v>43405</v>
      </c>
      <c r="AF16" s="303"/>
    </row>
    <row r="17" spans="1:32" s="19" customFormat="1" ht="27.75" customHeight="1">
      <c r="A17" s="160" t="s">
        <v>73</v>
      </c>
      <c r="B17" s="183" t="s">
        <v>85</v>
      </c>
      <c r="C17" s="248"/>
      <c r="D17" s="308"/>
      <c r="E17" s="250"/>
      <c r="F17" s="164" t="s">
        <v>25</v>
      </c>
      <c r="G17" s="164"/>
      <c r="H17" s="198"/>
      <c r="I17" s="164"/>
      <c r="J17" s="164"/>
      <c r="K17" s="164"/>
      <c r="L17" s="164"/>
      <c r="M17" s="164"/>
      <c r="N17" s="164"/>
      <c r="O17" s="95"/>
      <c r="P17" s="96"/>
      <c r="Q17" s="93"/>
      <c r="R17" s="93"/>
      <c r="S17" s="93"/>
      <c r="T17" s="93"/>
      <c r="U17" s="93"/>
      <c r="V17" s="93"/>
      <c r="W17" s="93"/>
      <c r="X17" s="93"/>
      <c r="Y17" s="93"/>
      <c r="Z17" s="93"/>
      <c r="AA17" s="93"/>
      <c r="AB17" s="96"/>
      <c r="AC17" s="96"/>
      <c r="AD17" s="93"/>
      <c r="AE17" s="305"/>
      <c r="AF17" s="303"/>
    </row>
    <row r="18" spans="1:32" s="19" customFormat="1" ht="62.25" customHeight="1">
      <c r="A18" s="161" t="s">
        <v>77</v>
      </c>
      <c r="B18" s="184" t="s">
        <v>92</v>
      </c>
      <c r="C18" s="248"/>
      <c r="D18" s="309"/>
      <c r="E18" s="250"/>
      <c r="F18" s="164" t="s">
        <v>39</v>
      </c>
      <c r="G18" s="293" t="s">
        <v>152</v>
      </c>
      <c r="H18" s="294"/>
      <c r="I18" s="294"/>
      <c r="J18" s="295"/>
      <c r="K18" s="257"/>
      <c r="L18" s="258"/>
      <c r="M18" s="259"/>
      <c r="N18" s="250"/>
      <c r="O18" s="250"/>
      <c r="P18" s="250"/>
      <c r="Q18" s="281"/>
      <c r="R18" s="281"/>
      <c r="S18" s="281"/>
      <c r="T18" s="281"/>
      <c r="U18" s="281"/>
      <c r="V18" s="260"/>
      <c r="W18" s="260"/>
      <c r="X18" s="260"/>
      <c r="Y18" s="260"/>
      <c r="Z18" s="260"/>
      <c r="AA18" s="260"/>
      <c r="AB18" s="296"/>
      <c r="AC18" s="296"/>
      <c r="AD18" s="296"/>
      <c r="AE18" s="305"/>
      <c r="AF18" s="304"/>
    </row>
    <row r="19" spans="1:32" s="19" customFormat="1" ht="37.5" customHeight="1">
      <c r="A19" s="158" t="s">
        <v>74</v>
      </c>
      <c r="B19" s="182" t="s">
        <v>70</v>
      </c>
      <c r="C19" s="248">
        <v>4</v>
      </c>
      <c r="D19" s="307" t="s">
        <v>195</v>
      </c>
      <c r="E19" s="250" t="s">
        <v>62</v>
      </c>
      <c r="F19" s="164" t="s">
        <v>26</v>
      </c>
      <c r="G19" s="93">
        <v>43864</v>
      </c>
      <c r="H19" s="93">
        <f aca="true" t="shared" si="3" ref="H19:AD19">_XLL.DIATRABALHO(G19,H$1,$E$115:$E$145)</f>
        <v>43866</v>
      </c>
      <c r="I19" s="93">
        <f t="shared" si="3"/>
        <v>43873</v>
      </c>
      <c r="J19" s="93">
        <f t="shared" si="3"/>
        <v>43878</v>
      </c>
      <c r="K19" s="93">
        <f t="shared" si="3"/>
        <v>43880</v>
      </c>
      <c r="L19" s="93">
        <f t="shared" si="3"/>
        <v>43887</v>
      </c>
      <c r="M19" s="93">
        <f t="shared" si="3"/>
        <v>43893</v>
      </c>
      <c r="N19" s="93">
        <f t="shared" si="3"/>
        <v>43896</v>
      </c>
      <c r="O19" s="93">
        <f t="shared" si="3"/>
        <v>43901</v>
      </c>
      <c r="P19" s="93">
        <f t="shared" si="3"/>
        <v>43903</v>
      </c>
      <c r="Q19" s="93">
        <f t="shared" si="3"/>
        <v>43935</v>
      </c>
      <c r="R19" s="93">
        <f t="shared" si="3"/>
        <v>43937</v>
      </c>
      <c r="S19" s="93">
        <f t="shared" si="3"/>
        <v>43941</v>
      </c>
      <c r="T19" s="93">
        <f t="shared" si="3"/>
        <v>43948</v>
      </c>
      <c r="U19" s="93">
        <f t="shared" si="3"/>
        <v>43951</v>
      </c>
      <c r="V19" s="93">
        <f t="shared" si="3"/>
        <v>43963</v>
      </c>
      <c r="W19" s="93">
        <f t="shared" si="3"/>
        <v>43965</v>
      </c>
      <c r="X19" s="93">
        <f t="shared" si="3"/>
        <v>44007</v>
      </c>
      <c r="Y19" s="93">
        <f t="shared" si="3"/>
        <v>44014</v>
      </c>
      <c r="Z19" s="93">
        <f t="shared" si="3"/>
        <v>44018</v>
      </c>
      <c r="AA19" s="93">
        <f t="shared" si="3"/>
        <v>44021</v>
      </c>
      <c r="AB19" s="93">
        <f t="shared" si="3"/>
        <v>44026</v>
      </c>
      <c r="AC19" s="93">
        <f t="shared" si="3"/>
        <v>44028</v>
      </c>
      <c r="AD19" s="93">
        <f t="shared" si="3"/>
        <v>44029</v>
      </c>
      <c r="AE19" s="305">
        <v>43334</v>
      </c>
      <c r="AF19" s="303"/>
    </row>
    <row r="20" spans="1:32" s="19" customFormat="1" ht="31.5" customHeight="1">
      <c r="A20" s="160" t="s">
        <v>73</v>
      </c>
      <c r="B20" s="183" t="s">
        <v>85</v>
      </c>
      <c r="C20" s="248"/>
      <c r="D20" s="308"/>
      <c r="E20" s="250"/>
      <c r="F20" s="164" t="s">
        <v>25</v>
      </c>
      <c r="G20" s="98"/>
      <c r="H20" s="98"/>
      <c r="I20" s="98"/>
      <c r="J20" s="98"/>
      <c r="K20" s="98"/>
      <c r="L20" s="98"/>
      <c r="M20" s="98"/>
      <c r="N20" s="98"/>
      <c r="O20" s="95"/>
      <c r="P20" s="96"/>
      <c r="Q20" s="93"/>
      <c r="R20" s="93"/>
      <c r="S20" s="93"/>
      <c r="T20" s="93"/>
      <c r="U20" s="93"/>
      <c r="V20" s="93"/>
      <c r="W20" s="93"/>
      <c r="X20" s="93"/>
      <c r="Y20" s="93"/>
      <c r="Z20" s="93"/>
      <c r="AA20" s="93"/>
      <c r="AB20" s="96"/>
      <c r="AC20" s="96"/>
      <c r="AD20" s="93"/>
      <c r="AE20" s="305"/>
      <c r="AF20" s="303"/>
    </row>
    <row r="21" spans="1:32" s="19" customFormat="1" ht="60.75" customHeight="1">
      <c r="A21" s="161" t="s">
        <v>77</v>
      </c>
      <c r="B21" s="184" t="s">
        <v>92</v>
      </c>
      <c r="C21" s="248"/>
      <c r="D21" s="309"/>
      <c r="E21" s="250"/>
      <c r="F21" s="164" t="s">
        <v>39</v>
      </c>
      <c r="G21" s="250" t="s">
        <v>153</v>
      </c>
      <c r="H21" s="250"/>
      <c r="I21" s="250"/>
      <c r="J21" s="250"/>
      <c r="K21" s="249" t="s">
        <v>196</v>
      </c>
      <c r="L21" s="249"/>
      <c r="M21" s="249"/>
      <c r="N21" s="250"/>
      <c r="O21" s="250"/>
      <c r="P21" s="250"/>
      <c r="Q21" s="281"/>
      <c r="R21" s="281"/>
      <c r="S21" s="281"/>
      <c r="T21" s="281"/>
      <c r="U21" s="281"/>
      <c r="V21" s="260"/>
      <c r="W21" s="260"/>
      <c r="X21" s="260"/>
      <c r="Y21" s="260"/>
      <c r="Z21" s="260"/>
      <c r="AA21" s="260"/>
      <c r="AB21" s="296"/>
      <c r="AC21" s="296"/>
      <c r="AD21" s="296"/>
      <c r="AE21" s="305"/>
      <c r="AF21" s="304"/>
    </row>
    <row r="22" spans="1:32" s="19" customFormat="1" ht="34.5" customHeight="1">
      <c r="A22" s="158" t="s">
        <v>74</v>
      </c>
      <c r="B22" s="182" t="s">
        <v>70</v>
      </c>
      <c r="C22" s="248">
        <v>5</v>
      </c>
      <c r="D22" s="249" t="s">
        <v>312</v>
      </c>
      <c r="E22" s="250" t="s">
        <v>62</v>
      </c>
      <c r="F22" s="224" t="s">
        <v>26</v>
      </c>
      <c r="G22" s="219">
        <v>43819</v>
      </c>
      <c r="H22" s="219">
        <f>_XLL.DIATRABALHO(G22,H$1,$E$115:$E$145)</f>
        <v>43823</v>
      </c>
      <c r="I22" s="93">
        <v>43789</v>
      </c>
      <c r="J22" s="93">
        <f aca="true" t="shared" si="4" ref="J22:AD22">_XLL.DIATRABALHO(I22,J$1,$E$115:$E$145)</f>
        <v>43794</v>
      </c>
      <c r="K22" s="93">
        <f t="shared" si="4"/>
        <v>43796</v>
      </c>
      <c r="L22" s="93">
        <f t="shared" si="4"/>
        <v>43803</v>
      </c>
      <c r="M22" s="93">
        <f t="shared" si="4"/>
        <v>43809</v>
      </c>
      <c r="N22" s="93">
        <f t="shared" si="4"/>
        <v>43812</v>
      </c>
      <c r="O22" s="93">
        <f t="shared" si="4"/>
        <v>43817</v>
      </c>
      <c r="P22" s="93">
        <f t="shared" si="4"/>
        <v>43819</v>
      </c>
      <c r="Q22" s="93">
        <f t="shared" si="4"/>
        <v>43852</v>
      </c>
      <c r="R22" s="93">
        <f t="shared" si="4"/>
        <v>43854</v>
      </c>
      <c r="S22" s="93">
        <f t="shared" si="4"/>
        <v>43858</v>
      </c>
      <c r="T22" s="93">
        <f t="shared" si="4"/>
        <v>43865</v>
      </c>
      <c r="U22" s="93">
        <f t="shared" si="4"/>
        <v>43868</v>
      </c>
      <c r="V22" s="93">
        <f t="shared" si="4"/>
        <v>43880</v>
      </c>
      <c r="W22" s="93">
        <f t="shared" si="4"/>
        <v>43882</v>
      </c>
      <c r="X22" s="93">
        <f t="shared" si="4"/>
        <v>43924</v>
      </c>
      <c r="Y22" s="93">
        <f t="shared" si="4"/>
        <v>43931</v>
      </c>
      <c r="Z22" s="93">
        <f t="shared" si="4"/>
        <v>43935</v>
      </c>
      <c r="AA22" s="93">
        <f t="shared" si="4"/>
        <v>43938</v>
      </c>
      <c r="AB22" s="93">
        <f t="shared" si="4"/>
        <v>43943</v>
      </c>
      <c r="AC22" s="93">
        <f t="shared" si="4"/>
        <v>43945</v>
      </c>
      <c r="AD22" s="93">
        <f t="shared" si="4"/>
        <v>43948</v>
      </c>
      <c r="AE22" s="305">
        <v>43222</v>
      </c>
      <c r="AF22" s="303"/>
    </row>
    <row r="23" spans="1:32" s="19" customFormat="1" ht="30" customHeight="1">
      <c r="A23" s="160" t="s">
        <v>73</v>
      </c>
      <c r="B23" s="183" t="s">
        <v>75</v>
      </c>
      <c r="C23" s="248"/>
      <c r="D23" s="249"/>
      <c r="E23" s="250"/>
      <c r="F23" s="224" t="s">
        <v>25</v>
      </c>
      <c r="G23" s="220">
        <v>43775</v>
      </c>
      <c r="H23" s="220">
        <v>43777</v>
      </c>
      <c r="I23" s="98"/>
      <c r="J23" s="98"/>
      <c r="K23" s="224"/>
      <c r="L23" s="98"/>
      <c r="M23" s="98"/>
      <c r="N23" s="98"/>
      <c r="O23" s="95"/>
      <c r="P23" s="96"/>
      <c r="Q23" s="93"/>
      <c r="R23" s="93"/>
      <c r="S23" s="93"/>
      <c r="T23" s="93"/>
      <c r="U23" s="93"/>
      <c r="V23" s="93"/>
      <c r="W23" s="93"/>
      <c r="X23" s="93"/>
      <c r="Y23" s="93"/>
      <c r="Z23" s="93"/>
      <c r="AA23" s="93"/>
      <c r="AB23" s="96"/>
      <c r="AC23" s="96"/>
      <c r="AD23" s="93"/>
      <c r="AE23" s="305"/>
      <c r="AF23" s="303"/>
    </row>
    <row r="24" spans="1:32" s="19" customFormat="1" ht="44.25" customHeight="1">
      <c r="A24" s="161" t="s">
        <v>77</v>
      </c>
      <c r="B24" s="184" t="s">
        <v>83</v>
      </c>
      <c r="C24" s="248"/>
      <c r="D24" s="249"/>
      <c r="E24" s="250"/>
      <c r="F24" s="224" t="s">
        <v>39</v>
      </c>
      <c r="G24" s="250" t="s">
        <v>157</v>
      </c>
      <c r="H24" s="250"/>
      <c r="I24" s="250"/>
      <c r="J24" s="250"/>
      <c r="K24" s="250" t="s">
        <v>202</v>
      </c>
      <c r="L24" s="250"/>
      <c r="M24" s="250"/>
      <c r="N24" s="250"/>
      <c r="O24" s="250"/>
      <c r="P24" s="250"/>
      <c r="Q24" s="281"/>
      <c r="R24" s="281"/>
      <c r="S24" s="281"/>
      <c r="T24" s="281"/>
      <c r="U24" s="281"/>
      <c r="V24" s="260"/>
      <c r="W24" s="260"/>
      <c r="X24" s="260"/>
      <c r="Y24" s="260"/>
      <c r="Z24" s="260"/>
      <c r="AA24" s="260"/>
      <c r="AB24" s="296"/>
      <c r="AC24" s="296"/>
      <c r="AD24" s="296"/>
      <c r="AE24" s="305"/>
      <c r="AF24" s="304"/>
    </row>
    <row r="25" spans="1:32" s="19" customFormat="1" ht="30.75" customHeight="1">
      <c r="A25" s="158" t="s">
        <v>74</v>
      </c>
      <c r="B25" s="182" t="s">
        <v>70</v>
      </c>
      <c r="C25" s="248">
        <v>6</v>
      </c>
      <c r="D25" s="249" t="s">
        <v>200</v>
      </c>
      <c r="E25" s="250" t="s">
        <v>62</v>
      </c>
      <c r="F25" s="224" t="s">
        <v>26</v>
      </c>
      <c r="G25" s="219">
        <v>43745</v>
      </c>
      <c r="H25" s="219">
        <f>_XLL.DIATRABALHO(G25,H$1,$E$115:$E$145)</f>
        <v>43747</v>
      </c>
      <c r="I25" s="93">
        <v>43789</v>
      </c>
      <c r="J25" s="93">
        <f aca="true" t="shared" si="5" ref="J25:AD25">_XLL.DIATRABALHO(I25,J$1,$E$115:$E$145)</f>
        <v>43794</v>
      </c>
      <c r="K25" s="93">
        <f t="shared" si="5"/>
        <v>43796</v>
      </c>
      <c r="L25" s="93">
        <f t="shared" si="5"/>
        <v>43803</v>
      </c>
      <c r="M25" s="93">
        <f t="shared" si="5"/>
        <v>43809</v>
      </c>
      <c r="N25" s="93">
        <f t="shared" si="5"/>
        <v>43812</v>
      </c>
      <c r="O25" s="93">
        <f t="shared" si="5"/>
        <v>43817</v>
      </c>
      <c r="P25" s="93">
        <f t="shared" si="5"/>
        <v>43819</v>
      </c>
      <c r="Q25" s="93">
        <f t="shared" si="5"/>
        <v>43852</v>
      </c>
      <c r="R25" s="93">
        <f t="shared" si="5"/>
        <v>43854</v>
      </c>
      <c r="S25" s="93">
        <f t="shared" si="5"/>
        <v>43858</v>
      </c>
      <c r="T25" s="93">
        <f t="shared" si="5"/>
        <v>43865</v>
      </c>
      <c r="U25" s="93">
        <f t="shared" si="5"/>
        <v>43868</v>
      </c>
      <c r="V25" s="93">
        <f t="shared" si="5"/>
        <v>43880</v>
      </c>
      <c r="W25" s="93">
        <f t="shared" si="5"/>
        <v>43882</v>
      </c>
      <c r="X25" s="93">
        <f t="shared" si="5"/>
        <v>43924</v>
      </c>
      <c r="Y25" s="93">
        <f t="shared" si="5"/>
        <v>43931</v>
      </c>
      <c r="Z25" s="93">
        <f t="shared" si="5"/>
        <v>43935</v>
      </c>
      <c r="AA25" s="93">
        <f t="shared" si="5"/>
        <v>43938</v>
      </c>
      <c r="AB25" s="93">
        <f t="shared" si="5"/>
        <v>43943</v>
      </c>
      <c r="AC25" s="93">
        <f t="shared" si="5"/>
        <v>43945</v>
      </c>
      <c r="AD25" s="93">
        <f t="shared" si="5"/>
        <v>43948</v>
      </c>
      <c r="AE25" s="305">
        <v>43412</v>
      </c>
      <c r="AF25" s="303"/>
    </row>
    <row r="26" spans="1:32" s="19" customFormat="1" ht="29.25" customHeight="1">
      <c r="A26" s="160" t="s">
        <v>73</v>
      </c>
      <c r="B26" s="183" t="s">
        <v>75</v>
      </c>
      <c r="C26" s="248"/>
      <c r="D26" s="250"/>
      <c r="E26" s="250"/>
      <c r="F26" s="224" t="s">
        <v>25</v>
      </c>
      <c r="G26" s="98">
        <v>43742</v>
      </c>
      <c r="H26" s="98">
        <v>43746</v>
      </c>
      <c r="I26" s="98"/>
      <c r="J26" s="98"/>
      <c r="K26" s="98"/>
      <c r="L26" s="98"/>
      <c r="M26" s="98"/>
      <c r="N26" s="98"/>
      <c r="O26" s="95"/>
      <c r="P26" s="96"/>
      <c r="Q26" s="93"/>
      <c r="R26" s="93"/>
      <c r="S26" s="93"/>
      <c r="T26" s="93"/>
      <c r="U26" s="93"/>
      <c r="V26" s="93"/>
      <c r="W26" s="93"/>
      <c r="X26" s="93"/>
      <c r="Y26" s="93"/>
      <c r="Z26" s="93"/>
      <c r="AA26" s="93"/>
      <c r="AB26" s="96"/>
      <c r="AC26" s="96"/>
      <c r="AD26" s="93"/>
      <c r="AE26" s="305"/>
      <c r="AF26" s="303"/>
    </row>
    <row r="27" spans="1:32" s="19" customFormat="1" ht="44.25" customHeight="1">
      <c r="A27" s="161" t="s">
        <v>77</v>
      </c>
      <c r="B27" s="184" t="s">
        <v>83</v>
      </c>
      <c r="C27" s="248"/>
      <c r="D27" s="250"/>
      <c r="E27" s="250"/>
      <c r="F27" s="224" t="s">
        <v>39</v>
      </c>
      <c r="G27" s="250" t="s">
        <v>158</v>
      </c>
      <c r="H27" s="250"/>
      <c r="I27" s="250"/>
      <c r="J27" s="250"/>
      <c r="K27" s="250" t="s">
        <v>201</v>
      </c>
      <c r="L27" s="250"/>
      <c r="M27" s="250"/>
      <c r="N27" s="250"/>
      <c r="O27" s="250"/>
      <c r="P27" s="250"/>
      <c r="Q27" s="281"/>
      <c r="R27" s="281"/>
      <c r="S27" s="281"/>
      <c r="T27" s="281"/>
      <c r="U27" s="281"/>
      <c r="V27" s="260"/>
      <c r="W27" s="260"/>
      <c r="X27" s="260"/>
      <c r="Y27" s="260"/>
      <c r="Z27" s="260"/>
      <c r="AA27" s="260"/>
      <c r="AB27" s="296"/>
      <c r="AC27" s="296"/>
      <c r="AD27" s="296"/>
      <c r="AE27" s="305"/>
      <c r="AF27" s="304"/>
    </row>
    <row r="28" spans="1:32" s="19" customFormat="1" ht="30.75" customHeight="1">
      <c r="A28" s="158" t="s">
        <v>74</v>
      </c>
      <c r="B28" s="182" t="s">
        <v>70</v>
      </c>
      <c r="C28" s="278">
        <v>7</v>
      </c>
      <c r="D28" s="249" t="s">
        <v>313</v>
      </c>
      <c r="E28" s="250" t="s">
        <v>62</v>
      </c>
      <c r="F28" s="245" t="s">
        <v>26</v>
      </c>
      <c r="G28" s="237">
        <v>43788</v>
      </c>
      <c r="H28" s="93">
        <f aca="true" t="shared" si="6" ref="H28:AD28">_XLL.DIATRABALHO(G28,H$1,$E$115:$E$145)</f>
        <v>43790</v>
      </c>
      <c r="I28" s="93">
        <f t="shared" si="6"/>
        <v>43797</v>
      </c>
      <c r="J28" s="93">
        <f t="shared" si="6"/>
        <v>43802</v>
      </c>
      <c r="K28" s="93">
        <f t="shared" si="6"/>
        <v>43804</v>
      </c>
      <c r="L28" s="93">
        <f t="shared" si="6"/>
        <v>43811</v>
      </c>
      <c r="M28" s="93">
        <f t="shared" si="6"/>
        <v>43817</v>
      </c>
      <c r="N28" s="93">
        <f t="shared" si="6"/>
        <v>43822</v>
      </c>
      <c r="O28" s="93">
        <f t="shared" si="6"/>
        <v>43825</v>
      </c>
      <c r="P28" s="93">
        <f t="shared" si="6"/>
        <v>43829</v>
      </c>
      <c r="Q28" s="93">
        <f t="shared" si="6"/>
        <v>43860</v>
      </c>
      <c r="R28" s="93">
        <f t="shared" si="6"/>
        <v>43864</v>
      </c>
      <c r="S28" s="93">
        <f t="shared" si="6"/>
        <v>43866</v>
      </c>
      <c r="T28" s="93">
        <f t="shared" si="6"/>
        <v>43873</v>
      </c>
      <c r="U28" s="93">
        <f t="shared" si="6"/>
        <v>43878</v>
      </c>
      <c r="V28" s="93">
        <f t="shared" si="6"/>
        <v>43888</v>
      </c>
      <c r="W28" s="93">
        <f t="shared" si="6"/>
        <v>43892</v>
      </c>
      <c r="X28" s="93">
        <f t="shared" si="6"/>
        <v>43934</v>
      </c>
      <c r="Y28" s="93">
        <f t="shared" si="6"/>
        <v>43941</v>
      </c>
      <c r="Z28" s="93">
        <f t="shared" si="6"/>
        <v>43943</v>
      </c>
      <c r="AA28" s="93">
        <f t="shared" si="6"/>
        <v>43948</v>
      </c>
      <c r="AB28" s="93">
        <f t="shared" si="6"/>
        <v>43951</v>
      </c>
      <c r="AC28" s="93">
        <f t="shared" si="6"/>
        <v>43955</v>
      </c>
      <c r="AD28" s="93">
        <f t="shared" si="6"/>
        <v>43956</v>
      </c>
      <c r="AE28" s="305">
        <v>43545</v>
      </c>
      <c r="AF28" s="303"/>
    </row>
    <row r="29" spans="1:32" s="19" customFormat="1" ht="29.25" customHeight="1">
      <c r="A29" s="160" t="s">
        <v>73</v>
      </c>
      <c r="B29" s="183" t="s">
        <v>75</v>
      </c>
      <c r="C29" s="278"/>
      <c r="D29" s="250"/>
      <c r="E29" s="250"/>
      <c r="F29" s="245" t="s">
        <v>25</v>
      </c>
      <c r="G29" s="98">
        <v>43788</v>
      </c>
      <c r="H29" s="98"/>
      <c r="I29" s="198"/>
      <c r="J29" s="198"/>
      <c r="K29" s="97"/>
      <c r="L29" s="97"/>
      <c r="M29" s="97"/>
      <c r="N29" s="97"/>
      <c r="O29" s="95"/>
      <c r="P29" s="96"/>
      <c r="Q29" s="93"/>
      <c r="R29" s="93"/>
      <c r="S29" s="93"/>
      <c r="T29" s="93"/>
      <c r="U29" s="93"/>
      <c r="V29" s="93"/>
      <c r="W29" s="93"/>
      <c r="X29" s="93"/>
      <c r="Y29" s="93"/>
      <c r="Z29" s="93"/>
      <c r="AA29" s="93"/>
      <c r="AB29" s="96"/>
      <c r="AC29" s="96"/>
      <c r="AD29" s="93"/>
      <c r="AE29" s="305"/>
      <c r="AF29" s="303"/>
    </row>
    <row r="30" spans="1:32" s="19" customFormat="1" ht="36.75" customHeight="1">
      <c r="A30" s="161" t="s">
        <v>77</v>
      </c>
      <c r="B30" s="184" t="s">
        <v>83</v>
      </c>
      <c r="C30" s="278"/>
      <c r="D30" s="250"/>
      <c r="E30" s="250"/>
      <c r="F30" s="245" t="s">
        <v>39</v>
      </c>
      <c r="G30" s="250"/>
      <c r="H30" s="250"/>
      <c r="I30" s="250"/>
      <c r="J30" s="250"/>
      <c r="K30" s="250"/>
      <c r="L30" s="249"/>
      <c r="M30" s="249"/>
      <c r="N30" s="286"/>
      <c r="O30" s="286"/>
      <c r="P30" s="286"/>
      <c r="Q30" s="281"/>
      <c r="R30" s="281"/>
      <c r="S30" s="281"/>
      <c r="T30" s="281"/>
      <c r="U30" s="281"/>
      <c r="V30" s="260"/>
      <c r="W30" s="260"/>
      <c r="X30" s="260"/>
      <c r="Y30" s="260"/>
      <c r="Z30" s="260"/>
      <c r="AA30" s="260"/>
      <c r="AB30" s="282"/>
      <c r="AC30" s="283"/>
      <c r="AD30" s="284"/>
      <c r="AE30" s="305"/>
      <c r="AF30" s="304"/>
    </row>
    <row r="31" spans="1:32" s="19" customFormat="1" ht="34.5" customHeight="1">
      <c r="A31" s="158" t="s">
        <v>74</v>
      </c>
      <c r="B31" s="182" t="s">
        <v>70</v>
      </c>
      <c r="C31" s="248">
        <v>8</v>
      </c>
      <c r="D31" s="249" t="s">
        <v>234</v>
      </c>
      <c r="E31" s="250" t="s">
        <v>221</v>
      </c>
      <c r="F31" s="224" t="s">
        <v>26</v>
      </c>
      <c r="G31" s="98">
        <v>43862</v>
      </c>
      <c r="H31" s="93">
        <f aca="true" t="shared" si="7" ref="H31:AD31">_XLL.DIATRABALHO(G31,H$1,$E$115:$E$145)</f>
        <v>43865</v>
      </c>
      <c r="I31" s="93">
        <f t="shared" si="7"/>
        <v>43872</v>
      </c>
      <c r="J31" s="93">
        <f t="shared" si="7"/>
        <v>43875</v>
      </c>
      <c r="K31" s="93">
        <f t="shared" si="7"/>
        <v>43879</v>
      </c>
      <c r="L31" s="93">
        <f t="shared" si="7"/>
        <v>43886</v>
      </c>
      <c r="M31" s="93">
        <f t="shared" si="7"/>
        <v>43892</v>
      </c>
      <c r="N31" s="93">
        <f t="shared" si="7"/>
        <v>43895</v>
      </c>
      <c r="O31" s="93">
        <f t="shared" si="7"/>
        <v>43900</v>
      </c>
      <c r="P31" s="93">
        <f t="shared" si="7"/>
        <v>43902</v>
      </c>
      <c r="Q31" s="93">
        <f t="shared" si="7"/>
        <v>43934</v>
      </c>
      <c r="R31" s="93">
        <f t="shared" si="7"/>
        <v>43936</v>
      </c>
      <c r="S31" s="93">
        <f t="shared" si="7"/>
        <v>43938</v>
      </c>
      <c r="T31" s="93">
        <f t="shared" si="7"/>
        <v>43945</v>
      </c>
      <c r="U31" s="93">
        <f t="shared" si="7"/>
        <v>43950</v>
      </c>
      <c r="V31" s="93">
        <f t="shared" si="7"/>
        <v>43962</v>
      </c>
      <c r="W31" s="93">
        <f t="shared" si="7"/>
        <v>43964</v>
      </c>
      <c r="X31" s="93">
        <f t="shared" si="7"/>
        <v>44006</v>
      </c>
      <c r="Y31" s="93">
        <f t="shared" si="7"/>
        <v>44013</v>
      </c>
      <c r="Z31" s="93">
        <f t="shared" si="7"/>
        <v>44015</v>
      </c>
      <c r="AA31" s="93">
        <f t="shared" si="7"/>
        <v>44020</v>
      </c>
      <c r="AB31" s="93">
        <f t="shared" si="7"/>
        <v>44025</v>
      </c>
      <c r="AC31" s="93">
        <f t="shared" si="7"/>
        <v>44027</v>
      </c>
      <c r="AD31" s="93">
        <f t="shared" si="7"/>
        <v>44028</v>
      </c>
      <c r="AE31" s="305">
        <v>43160</v>
      </c>
      <c r="AF31" s="303"/>
    </row>
    <row r="32" spans="1:32" s="19" customFormat="1" ht="28.5" customHeight="1">
      <c r="A32" s="160" t="s">
        <v>73</v>
      </c>
      <c r="B32" s="183" t="s">
        <v>85</v>
      </c>
      <c r="C32" s="248"/>
      <c r="D32" s="249"/>
      <c r="E32" s="250"/>
      <c r="F32" s="224" t="s">
        <v>25</v>
      </c>
      <c r="G32" s="98"/>
      <c r="H32" s="199"/>
      <c r="I32" s="98"/>
      <c r="J32" s="98"/>
      <c r="K32" s="224"/>
      <c r="L32" s="98"/>
      <c r="M32" s="98"/>
      <c r="N32" s="98"/>
      <c r="O32" s="95"/>
      <c r="P32" s="96"/>
      <c r="Q32" s="93"/>
      <c r="R32" s="93"/>
      <c r="S32" s="93"/>
      <c r="T32" s="93"/>
      <c r="U32" s="93"/>
      <c r="V32" s="93"/>
      <c r="W32" s="93"/>
      <c r="X32" s="93"/>
      <c r="Y32" s="93"/>
      <c r="Z32" s="93"/>
      <c r="AA32" s="93"/>
      <c r="AB32" s="96"/>
      <c r="AC32" s="96"/>
      <c r="AD32" s="93"/>
      <c r="AE32" s="305"/>
      <c r="AF32" s="303"/>
    </row>
    <row r="33" spans="1:32" s="19" customFormat="1" ht="48" customHeight="1">
      <c r="A33" s="161" t="s">
        <v>77</v>
      </c>
      <c r="B33" s="184" t="s">
        <v>92</v>
      </c>
      <c r="C33" s="248"/>
      <c r="D33" s="249"/>
      <c r="E33" s="250"/>
      <c r="F33" s="224" t="s">
        <v>39</v>
      </c>
      <c r="G33" s="250" t="s">
        <v>161</v>
      </c>
      <c r="H33" s="250"/>
      <c r="I33" s="250"/>
      <c r="J33" s="250"/>
      <c r="K33" s="250"/>
      <c r="L33" s="250"/>
      <c r="M33" s="250"/>
      <c r="N33" s="249"/>
      <c r="O33" s="249"/>
      <c r="P33" s="249"/>
      <c r="Q33" s="281"/>
      <c r="R33" s="281"/>
      <c r="S33" s="281"/>
      <c r="T33" s="281"/>
      <c r="U33" s="281"/>
      <c r="V33" s="260"/>
      <c r="W33" s="260"/>
      <c r="X33" s="260"/>
      <c r="Y33" s="260"/>
      <c r="Z33" s="260"/>
      <c r="AA33" s="260"/>
      <c r="AB33" s="296"/>
      <c r="AC33" s="296"/>
      <c r="AD33" s="296"/>
      <c r="AE33" s="305"/>
      <c r="AF33" s="304"/>
    </row>
    <row r="34" spans="1:32" s="19" customFormat="1" ht="31.5" customHeight="1">
      <c r="A34" s="158" t="s">
        <v>74</v>
      </c>
      <c r="B34" s="182" t="s">
        <v>70</v>
      </c>
      <c r="C34" s="278">
        <v>9</v>
      </c>
      <c r="D34" s="249" t="s">
        <v>151</v>
      </c>
      <c r="E34" s="250" t="s">
        <v>221</v>
      </c>
      <c r="F34" s="227" t="s">
        <v>26</v>
      </c>
      <c r="G34" s="98">
        <v>43837</v>
      </c>
      <c r="H34" s="93">
        <f>_XLL.DIATRABALHO(G34,H$1,$E$115:$E$145)</f>
        <v>43839</v>
      </c>
      <c r="I34" s="93">
        <v>43635</v>
      </c>
      <c r="J34" s="93">
        <f aca="true" t="shared" si="8" ref="J34:AD34">_XLL.DIATRABALHO(I34,J$1,$E$115:$E$145)</f>
        <v>43641</v>
      </c>
      <c r="K34" s="93">
        <f t="shared" si="8"/>
        <v>43643</v>
      </c>
      <c r="L34" s="93">
        <f t="shared" si="8"/>
        <v>43650</v>
      </c>
      <c r="M34" s="93">
        <f t="shared" si="8"/>
        <v>43656</v>
      </c>
      <c r="N34" s="93">
        <f t="shared" si="8"/>
        <v>43661</v>
      </c>
      <c r="O34" s="93">
        <f t="shared" si="8"/>
        <v>43664</v>
      </c>
      <c r="P34" s="93">
        <f t="shared" si="8"/>
        <v>43668</v>
      </c>
      <c r="Q34" s="93">
        <f t="shared" si="8"/>
        <v>43698</v>
      </c>
      <c r="R34" s="93">
        <f t="shared" si="8"/>
        <v>43700</v>
      </c>
      <c r="S34" s="93">
        <f t="shared" si="8"/>
        <v>43704</v>
      </c>
      <c r="T34" s="93">
        <f t="shared" si="8"/>
        <v>43711</v>
      </c>
      <c r="U34" s="93">
        <f t="shared" si="8"/>
        <v>43714</v>
      </c>
      <c r="V34" s="93">
        <f t="shared" si="8"/>
        <v>43726</v>
      </c>
      <c r="W34" s="93">
        <f t="shared" si="8"/>
        <v>43728</v>
      </c>
      <c r="X34" s="93">
        <f t="shared" si="8"/>
        <v>43773</v>
      </c>
      <c r="Y34" s="93">
        <f t="shared" si="8"/>
        <v>43780</v>
      </c>
      <c r="Z34" s="93">
        <f t="shared" si="8"/>
        <v>43782</v>
      </c>
      <c r="AA34" s="93">
        <f t="shared" si="8"/>
        <v>43788</v>
      </c>
      <c r="AB34" s="93">
        <f t="shared" si="8"/>
        <v>43791</v>
      </c>
      <c r="AC34" s="93">
        <f t="shared" si="8"/>
        <v>43795</v>
      </c>
      <c r="AD34" s="93">
        <f t="shared" si="8"/>
        <v>43796</v>
      </c>
      <c r="AE34" s="305">
        <v>43160</v>
      </c>
      <c r="AF34" s="303"/>
    </row>
    <row r="35" spans="1:32" s="19" customFormat="1" ht="27.75" customHeight="1">
      <c r="A35" s="160" t="s">
        <v>73</v>
      </c>
      <c r="B35" s="183" t="s">
        <v>85</v>
      </c>
      <c r="C35" s="278"/>
      <c r="D35" s="249"/>
      <c r="E35" s="250"/>
      <c r="F35" s="227" t="s">
        <v>25</v>
      </c>
      <c r="G35" s="98"/>
      <c r="H35" s="98"/>
      <c r="I35" s="98"/>
      <c r="J35" s="98"/>
      <c r="K35" s="98"/>
      <c r="L35" s="98"/>
      <c r="M35" s="98"/>
      <c r="N35" s="98"/>
      <c r="O35" s="95"/>
      <c r="P35" s="96"/>
      <c r="Q35" s="93"/>
      <c r="R35" s="93"/>
      <c r="S35" s="93"/>
      <c r="T35" s="93"/>
      <c r="U35" s="93"/>
      <c r="V35" s="93"/>
      <c r="W35" s="93"/>
      <c r="X35" s="93"/>
      <c r="Y35" s="93"/>
      <c r="Z35" s="93"/>
      <c r="AA35" s="93"/>
      <c r="AB35" s="96"/>
      <c r="AC35" s="96"/>
      <c r="AD35" s="93"/>
      <c r="AE35" s="305"/>
      <c r="AF35" s="303"/>
    </row>
    <row r="36" spans="1:32" s="19" customFormat="1" ht="39.75" customHeight="1">
      <c r="A36" s="161" t="s">
        <v>77</v>
      </c>
      <c r="B36" s="184" t="s">
        <v>92</v>
      </c>
      <c r="C36" s="278"/>
      <c r="D36" s="249"/>
      <c r="E36" s="250"/>
      <c r="F36" s="227" t="s">
        <v>39</v>
      </c>
      <c r="G36" s="250" t="s">
        <v>170</v>
      </c>
      <c r="H36" s="250"/>
      <c r="I36" s="250"/>
      <c r="J36" s="250"/>
      <c r="K36" s="310"/>
      <c r="L36" s="249"/>
      <c r="M36" s="249"/>
      <c r="N36" s="250"/>
      <c r="O36" s="250"/>
      <c r="P36" s="250"/>
      <c r="Q36" s="281"/>
      <c r="R36" s="281"/>
      <c r="S36" s="281"/>
      <c r="T36" s="281"/>
      <c r="U36" s="281"/>
      <c r="V36" s="260"/>
      <c r="W36" s="260"/>
      <c r="X36" s="260"/>
      <c r="Y36" s="260"/>
      <c r="Z36" s="260"/>
      <c r="AA36" s="260"/>
      <c r="AB36" s="282"/>
      <c r="AC36" s="283"/>
      <c r="AD36" s="284"/>
      <c r="AE36" s="305"/>
      <c r="AF36" s="304"/>
    </row>
    <row r="37" spans="1:32" s="19" customFormat="1" ht="31.5" customHeight="1">
      <c r="A37" s="158" t="s">
        <v>74</v>
      </c>
      <c r="B37" s="182" t="s">
        <v>70</v>
      </c>
      <c r="C37" s="248">
        <v>10</v>
      </c>
      <c r="D37" s="249" t="s">
        <v>135</v>
      </c>
      <c r="E37" s="250" t="s">
        <v>221</v>
      </c>
      <c r="F37" s="227" t="s">
        <v>26</v>
      </c>
      <c r="G37" s="98">
        <v>43837</v>
      </c>
      <c r="H37" s="93">
        <f>_XLL.DIATRABALHO(G37,H$1,$E$115:$E$145)</f>
        <v>43839</v>
      </c>
      <c r="I37" s="93">
        <f>_XLL.DIATRABALHO(H37,I$1,$E$115:$E$145)</f>
        <v>43846</v>
      </c>
      <c r="J37" s="93">
        <f>_XLL.DIATRABALHO(I37,J$1,$E$115:$E$145)</f>
        <v>43851</v>
      </c>
      <c r="K37" s="93">
        <f>_XLL.DIATRABALHO(J37,K$1,$E$115:$E$145)</f>
        <v>43853</v>
      </c>
      <c r="L37" s="93">
        <v>43635</v>
      </c>
      <c r="M37" s="93">
        <f aca="true" t="shared" si="9" ref="M37:AD37">_XLL.DIATRABALHO(L37,M$1,$E$115:$E$145)</f>
        <v>43642</v>
      </c>
      <c r="N37" s="93">
        <f t="shared" si="9"/>
        <v>43647</v>
      </c>
      <c r="O37" s="93">
        <f t="shared" si="9"/>
        <v>43650</v>
      </c>
      <c r="P37" s="93">
        <f t="shared" si="9"/>
        <v>43654</v>
      </c>
      <c r="Q37" s="93">
        <f t="shared" si="9"/>
        <v>43684</v>
      </c>
      <c r="R37" s="93">
        <f t="shared" si="9"/>
        <v>43686</v>
      </c>
      <c r="S37" s="93">
        <f t="shared" si="9"/>
        <v>43690</v>
      </c>
      <c r="T37" s="93">
        <f t="shared" si="9"/>
        <v>43697</v>
      </c>
      <c r="U37" s="93">
        <f t="shared" si="9"/>
        <v>43700</v>
      </c>
      <c r="V37" s="93">
        <f t="shared" si="9"/>
        <v>43712</v>
      </c>
      <c r="W37" s="93">
        <f t="shared" si="9"/>
        <v>43714</v>
      </c>
      <c r="X37" s="93">
        <f t="shared" si="9"/>
        <v>43756</v>
      </c>
      <c r="Y37" s="93">
        <f t="shared" si="9"/>
        <v>43763</v>
      </c>
      <c r="Z37" s="93">
        <f t="shared" si="9"/>
        <v>43767</v>
      </c>
      <c r="AA37" s="93">
        <f t="shared" si="9"/>
        <v>43773</v>
      </c>
      <c r="AB37" s="93">
        <f t="shared" si="9"/>
        <v>43776</v>
      </c>
      <c r="AC37" s="93">
        <f t="shared" si="9"/>
        <v>43780</v>
      </c>
      <c r="AD37" s="93">
        <f t="shared" si="9"/>
        <v>43781</v>
      </c>
      <c r="AE37" s="305">
        <v>43465</v>
      </c>
      <c r="AF37" s="303"/>
    </row>
    <row r="38" spans="1:32" s="19" customFormat="1" ht="27" customHeight="1">
      <c r="A38" s="160" t="s">
        <v>73</v>
      </c>
      <c r="B38" s="183" t="s">
        <v>85</v>
      </c>
      <c r="C38" s="248"/>
      <c r="D38" s="249"/>
      <c r="E38" s="250"/>
      <c r="F38" s="227" t="s">
        <v>25</v>
      </c>
      <c r="G38" s="98"/>
      <c r="H38" s="98"/>
      <c r="I38" s="98"/>
      <c r="J38" s="98"/>
      <c r="K38" s="98"/>
      <c r="L38" s="98"/>
      <c r="M38" s="98"/>
      <c r="N38" s="98"/>
      <c r="O38" s="95"/>
      <c r="P38" s="96"/>
      <c r="Q38" s="93"/>
      <c r="R38" s="93"/>
      <c r="S38" s="93"/>
      <c r="T38" s="93"/>
      <c r="U38" s="93"/>
      <c r="V38" s="93"/>
      <c r="W38" s="93"/>
      <c r="X38" s="93"/>
      <c r="Y38" s="93"/>
      <c r="Z38" s="93"/>
      <c r="AA38" s="93"/>
      <c r="AB38" s="96"/>
      <c r="AC38" s="96"/>
      <c r="AD38" s="93"/>
      <c r="AE38" s="305"/>
      <c r="AF38" s="303"/>
    </row>
    <row r="39" spans="1:32" s="19" customFormat="1" ht="42.75" customHeight="1">
      <c r="A39" s="161" t="s">
        <v>77</v>
      </c>
      <c r="B39" s="184" t="s">
        <v>92</v>
      </c>
      <c r="C39" s="248"/>
      <c r="D39" s="249"/>
      <c r="E39" s="250"/>
      <c r="F39" s="227" t="s">
        <v>39</v>
      </c>
      <c r="G39" s="250" t="s">
        <v>171</v>
      </c>
      <c r="H39" s="250"/>
      <c r="I39" s="250"/>
      <c r="J39" s="250"/>
      <c r="K39" s="250"/>
      <c r="L39" s="250"/>
      <c r="M39" s="250"/>
      <c r="N39" s="250"/>
      <c r="O39" s="250"/>
      <c r="P39" s="250"/>
      <c r="Q39" s="281"/>
      <c r="R39" s="281"/>
      <c r="S39" s="281"/>
      <c r="T39" s="281"/>
      <c r="U39" s="281"/>
      <c r="V39" s="260"/>
      <c r="W39" s="260"/>
      <c r="X39" s="260"/>
      <c r="Y39" s="260"/>
      <c r="Z39" s="260"/>
      <c r="AA39" s="260"/>
      <c r="AB39" s="282"/>
      <c r="AC39" s="283"/>
      <c r="AD39" s="284"/>
      <c r="AE39" s="305"/>
      <c r="AF39" s="304"/>
    </row>
    <row r="40" spans="1:32" s="19" customFormat="1" ht="33" customHeight="1">
      <c r="A40" s="158" t="s">
        <v>74</v>
      </c>
      <c r="B40" s="182" t="s">
        <v>70</v>
      </c>
      <c r="C40" s="248">
        <v>11</v>
      </c>
      <c r="D40" s="249" t="s">
        <v>240</v>
      </c>
      <c r="E40" s="250" t="s">
        <v>241</v>
      </c>
      <c r="F40" s="229" t="s">
        <v>26</v>
      </c>
      <c r="G40" s="237">
        <v>43557</v>
      </c>
      <c r="H40" s="219">
        <f>_XLL.DIATRABALHO(G40,H$1,$E$115:$E$145)</f>
        <v>43559</v>
      </c>
      <c r="I40" s="219">
        <v>43635</v>
      </c>
      <c r="J40" s="219">
        <f aca="true" t="shared" si="10" ref="J40:V40">_XLL.DIATRABALHO(I40,J$1,$E$115:$E$145)</f>
        <v>43641</v>
      </c>
      <c r="K40" s="219">
        <f t="shared" si="10"/>
        <v>43643</v>
      </c>
      <c r="L40" s="219">
        <f t="shared" si="10"/>
        <v>43650</v>
      </c>
      <c r="M40" s="219">
        <f t="shared" si="10"/>
        <v>43656</v>
      </c>
      <c r="N40" s="219">
        <f t="shared" si="10"/>
        <v>43661</v>
      </c>
      <c r="O40" s="219">
        <f t="shared" si="10"/>
        <v>43664</v>
      </c>
      <c r="P40" s="219">
        <f t="shared" si="10"/>
        <v>43668</v>
      </c>
      <c r="Q40" s="219">
        <f t="shared" si="10"/>
        <v>43698</v>
      </c>
      <c r="R40" s="219">
        <f t="shared" si="10"/>
        <v>43700</v>
      </c>
      <c r="S40" s="219">
        <f t="shared" si="10"/>
        <v>43704</v>
      </c>
      <c r="T40" s="219">
        <f t="shared" si="10"/>
        <v>43711</v>
      </c>
      <c r="U40" s="219">
        <f t="shared" si="10"/>
        <v>43714</v>
      </c>
      <c r="V40" s="219">
        <f t="shared" si="10"/>
        <v>43726</v>
      </c>
      <c r="W40" s="93">
        <v>43782</v>
      </c>
      <c r="X40" s="93">
        <f aca="true" t="shared" si="11" ref="X40:AD40">_XLL.DIATRABALHO(W40,X$1,$E$115:$E$145)</f>
        <v>43825</v>
      </c>
      <c r="Y40" s="93">
        <f t="shared" si="11"/>
        <v>43833</v>
      </c>
      <c r="Z40" s="93">
        <f t="shared" si="11"/>
        <v>43837</v>
      </c>
      <c r="AA40" s="93">
        <f t="shared" si="11"/>
        <v>43840</v>
      </c>
      <c r="AB40" s="93">
        <f t="shared" si="11"/>
        <v>43845</v>
      </c>
      <c r="AC40" s="93">
        <f t="shared" si="11"/>
        <v>43847</v>
      </c>
      <c r="AD40" s="93">
        <f t="shared" si="11"/>
        <v>43850</v>
      </c>
      <c r="AE40" s="305">
        <v>43465</v>
      </c>
      <c r="AF40" s="303"/>
    </row>
    <row r="41" spans="1:32" s="19" customFormat="1" ht="27" customHeight="1">
      <c r="A41" s="160" t="s">
        <v>73</v>
      </c>
      <c r="B41" s="183" t="s">
        <v>75</v>
      </c>
      <c r="C41" s="248"/>
      <c r="D41" s="249"/>
      <c r="E41" s="250"/>
      <c r="F41" s="229" t="s">
        <v>25</v>
      </c>
      <c r="G41" s="220">
        <v>43425</v>
      </c>
      <c r="H41" s="233">
        <v>43427</v>
      </c>
      <c r="I41" s="220">
        <v>43634</v>
      </c>
      <c r="J41" s="220">
        <v>43634</v>
      </c>
      <c r="K41" s="234" t="s">
        <v>112</v>
      </c>
      <c r="L41" s="220">
        <v>43691</v>
      </c>
      <c r="M41" s="220">
        <v>43700</v>
      </c>
      <c r="N41" s="220">
        <v>43700</v>
      </c>
      <c r="O41" s="235" t="s">
        <v>112</v>
      </c>
      <c r="P41" s="236">
        <v>43703</v>
      </c>
      <c r="Q41" s="225">
        <v>43734</v>
      </c>
      <c r="R41" s="225">
        <v>43735</v>
      </c>
      <c r="S41" s="225" t="s">
        <v>112</v>
      </c>
      <c r="T41" s="225" t="s">
        <v>112</v>
      </c>
      <c r="U41" s="225">
        <v>43741</v>
      </c>
      <c r="V41" s="93">
        <v>43782</v>
      </c>
      <c r="W41" s="93"/>
      <c r="X41" s="93"/>
      <c r="Y41" s="93"/>
      <c r="Z41" s="93"/>
      <c r="AA41" s="93"/>
      <c r="AB41" s="96"/>
      <c r="AC41" s="96"/>
      <c r="AD41" s="93"/>
      <c r="AE41" s="305"/>
      <c r="AF41" s="303"/>
    </row>
    <row r="42" spans="1:32" s="19" customFormat="1" ht="68.25" customHeight="1">
      <c r="A42" s="161" t="s">
        <v>77</v>
      </c>
      <c r="B42" s="184" t="s">
        <v>83</v>
      </c>
      <c r="C42" s="248"/>
      <c r="D42" s="249"/>
      <c r="E42" s="250"/>
      <c r="F42" s="229" t="s">
        <v>39</v>
      </c>
      <c r="G42" s="250" t="s">
        <v>176</v>
      </c>
      <c r="H42" s="250"/>
      <c r="I42" s="250"/>
      <c r="J42" s="250"/>
      <c r="K42" s="250"/>
      <c r="L42" s="249"/>
      <c r="M42" s="249"/>
      <c r="N42" s="286"/>
      <c r="O42" s="286"/>
      <c r="P42" s="286"/>
      <c r="Q42" s="281"/>
      <c r="R42" s="281"/>
      <c r="S42" s="281"/>
      <c r="T42" s="281"/>
      <c r="U42" s="281"/>
      <c r="V42" s="260"/>
      <c r="W42" s="260"/>
      <c r="X42" s="260"/>
      <c r="Y42" s="260"/>
      <c r="Z42" s="260"/>
      <c r="AA42" s="260"/>
      <c r="AB42" s="282"/>
      <c r="AC42" s="283"/>
      <c r="AD42" s="284"/>
      <c r="AE42" s="305"/>
      <c r="AF42" s="304"/>
    </row>
    <row r="43" spans="1:32" s="19" customFormat="1" ht="30.75" customHeight="1">
      <c r="A43" s="158" t="s">
        <v>74</v>
      </c>
      <c r="B43" s="182" t="s">
        <v>70</v>
      </c>
      <c r="C43" s="248">
        <v>12</v>
      </c>
      <c r="D43" s="249" t="s">
        <v>242</v>
      </c>
      <c r="E43" s="250" t="s">
        <v>241</v>
      </c>
      <c r="F43" s="229" t="s">
        <v>26</v>
      </c>
      <c r="G43" s="93">
        <v>44069</v>
      </c>
      <c r="H43" s="93">
        <f aca="true" t="shared" si="12" ref="H43:AD43">_XLL.DIATRABALHO(G43,H$1,$E$115:$E$145)</f>
        <v>44071</v>
      </c>
      <c r="I43" s="93">
        <f t="shared" si="12"/>
        <v>44078</v>
      </c>
      <c r="J43" s="93">
        <f t="shared" si="12"/>
        <v>44083</v>
      </c>
      <c r="K43" s="93">
        <f t="shared" si="12"/>
        <v>44085</v>
      </c>
      <c r="L43" s="93">
        <f t="shared" si="12"/>
        <v>44092</v>
      </c>
      <c r="M43" s="93">
        <f t="shared" si="12"/>
        <v>44098</v>
      </c>
      <c r="N43" s="93">
        <f t="shared" si="12"/>
        <v>44103</v>
      </c>
      <c r="O43" s="93">
        <f t="shared" si="12"/>
        <v>44106</v>
      </c>
      <c r="P43" s="93">
        <f t="shared" si="12"/>
        <v>44110</v>
      </c>
      <c r="Q43" s="93">
        <f t="shared" si="12"/>
        <v>44140</v>
      </c>
      <c r="R43" s="93">
        <f t="shared" si="12"/>
        <v>44144</v>
      </c>
      <c r="S43" s="93">
        <f t="shared" si="12"/>
        <v>44146</v>
      </c>
      <c r="T43" s="93">
        <f t="shared" si="12"/>
        <v>44153</v>
      </c>
      <c r="U43" s="93">
        <f t="shared" si="12"/>
        <v>44158</v>
      </c>
      <c r="V43" s="93">
        <f t="shared" si="12"/>
        <v>44168</v>
      </c>
      <c r="W43" s="93">
        <f t="shared" si="12"/>
        <v>44172</v>
      </c>
      <c r="X43" s="93">
        <f t="shared" si="12"/>
        <v>44214</v>
      </c>
      <c r="Y43" s="93">
        <f t="shared" si="12"/>
        <v>44221</v>
      </c>
      <c r="Z43" s="93">
        <f t="shared" si="12"/>
        <v>44223</v>
      </c>
      <c r="AA43" s="93">
        <f t="shared" si="12"/>
        <v>44228</v>
      </c>
      <c r="AB43" s="93">
        <f t="shared" si="12"/>
        <v>44231</v>
      </c>
      <c r="AC43" s="93">
        <f t="shared" si="12"/>
        <v>44235</v>
      </c>
      <c r="AD43" s="93">
        <f t="shared" si="12"/>
        <v>44236</v>
      </c>
      <c r="AE43" s="223"/>
      <c r="AF43" s="222"/>
    </row>
    <row r="44" spans="1:32" s="19" customFormat="1" ht="30.75" customHeight="1">
      <c r="A44" s="160" t="s">
        <v>73</v>
      </c>
      <c r="B44" s="183" t="s">
        <v>85</v>
      </c>
      <c r="C44" s="248"/>
      <c r="D44" s="249"/>
      <c r="E44" s="250"/>
      <c r="F44" s="229" t="s">
        <v>25</v>
      </c>
      <c r="G44" s="98"/>
      <c r="H44" s="98"/>
      <c r="I44" s="98"/>
      <c r="J44" s="98"/>
      <c r="K44" s="98"/>
      <c r="L44" s="98"/>
      <c r="M44" s="98"/>
      <c r="N44" s="98"/>
      <c r="O44" s="95"/>
      <c r="P44" s="96"/>
      <c r="Q44" s="93"/>
      <c r="R44" s="93"/>
      <c r="S44" s="93"/>
      <c r="T44" s="93"/>
      <c r="U44" s="93"/>
      <c r="V44" s="93"/>
      <c r="W44" s="93"/>
      <c r="X44" s="93"/>
      <c r="Y44" s="93"/>
      <c r="Z44" s="93"/>
      <c r="AA44" s="93"/>
      <c r="AB44" s="96"/>
      <c r="AC44" s="96"/>
      <c r="AD44" s="93"/>
      <c r="AE44" s="305">
        <v>43465</v>
      </c>
      <c r="AF44" s="303"/>
    </row>
    <row r="45" spans="1:32" s="19" customFormat="1" ht="40.5" customHeight="1">
      <c r="A45" s="161" t="s">
        <v>77</v>
      </c>
      <c r="B45" s="184" t="s">
        <v>92</v>
      </c>
      <c r="C45" s="248"/>
      <c r="D45" s="249"/>
      <c r="E45" s="250"/>
      <c r="F45" s="229" t="s">
        <v>39</v>
      </c>
      <c r="G45" s="250" t="s">
        <v>243</v>
      </c>
      <c r="H45" s="250"/>
      <c r="I45" s="250"/>
      <c r="J45" s="250"/>
      <c r="K45" s="249"/>
      <c r="L45" s="249"/>
      <c r="M45" s="249"/>
      <c r="N45" s="250"/>
      <c r="O45" s="250"/>
      <c r="P45" s="250"/>
      <c r="Q45" s="281"/>
      <c r="R45" s="281"/>
      <c r="S45" s="281"/>
      <c r="T45" s="281"/>
      <c r="U45" s="281"/>
      <c r="V45" s="260"/>
      <c r="W45" s="260"/>
      <c r="X45" s="260"/>
      <c r="Y45" s="260"/>
      <c r="Z45" s="260"/>
      <c r="AA45" s="260"/>
      <c r="AB45" s="296"/>
      <c r="AC45" s="296"/>
      <c r="AD45" s="296"/>
      <c r="AE45" s="305"/>
      <c r="AF45" s="303"/>
    </row>
    <row r="46" spans="1:32" s="19" customFormat="1" ht="54.75" customHeight="1">
      <c r="A46" s="158" t="s">
        <v>74</v>
      </c>
      <c r="B46" s="182" t="s">
        <v>70</v>
      </c>
      <c r="C46" s="278">
        <v>13</v>
      </c>
      <c r="D46" s="287" t="s">
        <v>244</v>
      </c>
      <c r="E46" s="250" t="s">
        <v>241</v>
      </c>
      <c r="F46" s="230" t="s">
        <v>26</v>
      </c>
      <c r="G46" s="237">
        <v>43671</v>
      </c>
      <c r="H46" s="219">
        <f aca="true" t="shared" si="13" ref="H46:N46">_XLL.DIATRABALHO(G46,H$1,$E$115:$E$145)</f>
        <v>43675</v>
      </c>
      <c r="I46" s="219">
        <f t="shared" si="13"/>
        <v>43682</v>
      </c>
      <c r="J46" s="219">
        <f t="shared" si="13"/>
        <v>43685</v>
      </c>
      <c r="K46" s="219">
        <f t="shared" si="13"/>
        <v>43689</v>
      </c>
      <c r="L46" s="219">
        <f t="shared" si="13"/>
        <v>43696</v>
      </c>
      <c r="M46" s="219">
        <f t="shared" si="13"/>
        <v>43700</v>
      </c>
      <c r="N46" s="219">
        <f t="shared" si="13"/>
        <v>43705</v>
      </c>
      <c r="O46" s="93">
        <v>43789</v>
      </c>
      <c r="P46" s="93">
        <f aca="true" t="shared" si="14" ref="P46:AD46">_XLL.DIATRABALHO(O46,P$1,$E$115:$E$145)</f>
        <v>43791</v>
      </c>
      <c r="Q46" s="93">
        <f t="shared" si="14"/>
        <v>43823</v>
      </c>
      <c r="R46" s="93">
        <f t="shared" si="14"/>
        <v>43825</v>
      </c>
      <c r="S46" s="93">
        <f t="shared" si="14"/>
        <v>43829</v>
      </c>
      <c r="T46" s="93">
        <f t="shared" si="14"/>
        <v>43837</v>
      </c>
      <c r="U46" s="93">
        <f t="shared" si="14"/>
        <v>43840</v>
      </c>
      <c r="V46" s="93">
        <f t="shared" si="14"/>
        <v>43852</v>
      </c>
      <c r="W46" s="93">
        <f t="shared" si="14"/>
        <v>43854</v>
      </c>
      <c r="X46" s="93">
        <f t="shared" si="14"/>
        <v>43896</v>
      </c>
      <c r="Y46" s="93">
        <f t="shared" si="14"/>
        <v>43903</v>
      </c>
      <c r="Z46" s="93">
        <f t="shared" si="14"/>
        <v>43907</v>
      </c>
      <c r="AA46" s="93">
        <f t="shared" si="14"/>
        <v>43910</v>
      </c>
      <c r="AB46" s="93">
        <f t="shared" si="14"/>
        <v>43915</v>
      </c>
      <c r="AC46" s="93">
        <f t="shared" si="14"/>
        <v>43917</v>
      </c>
      <c r="AD46" s="93">
        <f t="shared" si="14"/>
        <v>43920</v>
      </c>
      <c r="AE46" s="305"/>
      <c r="AF46" s="304"/>
    </row>
    <row r="47" spans="1:32" s="19" customFormat="1" ht="30.75" customHeight="1">
      <c r="A47" s="160" t="s">
        <v>73</v>
      </c>
      <c r="B47" s="183" t="s">
        <v>75</v>
      </c>
      <c r="C47" s="278"/>
      <c r="D47" s="311"/>
      <c r="E47" s="250"/>
      <c r="F47" s="230" t="s">
        <v>25</v>
      </c>
      <c r="G47" s="98">
        <v>43671</v>
      </c>
      <c r="H47" s="98">
        <v>43672</v>
      </c>
      <c r="I47" s="98">
        <v>43707</v>
      </c>
      <c r="J47" s="98">
        <v>43710</v>
      </c>
      <c r="K47" s="98" t="s">
        <v>112</v>
      </c>
      <c r="L47" s="98">
        <v>43710</v>
      </c>
      <c r="M47" s="98">
        <v>43749</v>
      </c>
      <c r="N47" s="98">
        <v>43753</v>
      </c>
      <c r="O47" s="95"/>
      <c r="P47" s="96"/>
      <c r="Q47" s="93"/>
      <c r="R47" s="93"/>
      <c r="S47" s="93"/>
      <c r="T47" s="93"/>
      <c r="U47" s="93"/>
      <c r="V47" s="93"/>
      <c r="W47" s="93"/>
      <c r="X47" s="93"/>
      <c r="Y47" s="93"/>
      <c r="Z47" s="93"/>
      <c r="AA47" s="93"/>
      <c r="AB47" s="96"/>
      <c r="AC47" s="96"/>
      <c r="AD47" s="93"/>
      <c r="AE47" s="243">
        <v>43282</v>
      </c>
      <c r="AF47" s="303"/>
    </row>
    <row r="48" spans="1:32" s="19" customFormat="1" ht="31.5" customHeight="1">
      <c r="A48" s="161" t="s">
        <v>77</v>
      </c>
      <c r="B48" s="184" t="s">
        <v>83</v>
      </c>
      <c r="C48" s="278"/>
      <c r="D48" s="312"/>
      <c r="E48" s="250"/>
      <c r="F48" s="230" t="s">
        <v>39</v>
      </c>
      <c r="G48" s="250" t="s">
        <v>177</v>
      </c>
      <c r="H48" s="250"/>
      <c r="I48" s="250"/>
      <c r="J48" s="250"/>
      <c r="K48" s="250"/>
      <c r="L48" s="249"/>
      <c r="M48" s="249"/>
      <c r="N48" s="286"/>
      <c r="O48" s="286"/>
      <c r="P48" s="286"/>
      <c r="Q48" s="281"/>
      <c r="R48" s="281"/>
      <c r="S48" s="281"/>
      <c r="T48" s="281"/>
      <c r="U48" s="281"/>
      <c r="V48" s="260"/>
      <c r="W48" s="260"/>
      <c r="X48" s="260"/>
      <c r="Y48" s="260"/>
      <c r="Z48" s="260"/>
      <c r="AA48" s="260"/>
      <c r="AB48" s="282"/>
      <c r="AC48" s="283"/>
      <c r="AD48" s="284"/>
      <c r="AE48" s="243"/>
      <c r="AF48" s="303"/>
    </row>
    <row r="49" spans="1:32" s="19" customFormat="1" ht="36.75" customHeight="1">
      <c r="A49" s="158" t="s">
        <v>74</v>
      </c>
      <c r="B49" s="182" t="s">
        <v>70</v>
      </c>
      <c r="C49" s="248">
        <v>14</v>
      </c>
      <c r="D49" s="287" t="s">
        <v>175</v>
      </c>
      <c r="E49" s="250" t="s">
        <v>241</v>
      </c>
      <c r="F49" s="230" t="s">
        <v>26</v>
      </c>
      <c r="G49" s="98">
        <v>44150</v>
      </c>
      <c r="H49" s="93">
        <f aca="true" t="shared" si="15" ref="H49:AD49">_XLL.DIATRABALHO(G49,H$1,$E$115:$E$145)</f>
        <v>44152</v>
      </c>
      <c r="I49" s="93">
        <f t="shared" si="15"/>
        <v>44159</v>
      </c>
      <c r="J49" s="93">
        <f t="shared" si="15"/>
        <v>44162</v>
      </c>
      <c r="K49" s="93">
        <f t="shared" si="15"/>
        <v>44166</v>
      </c>
      <c r="L49" s="93">
        <f t="shared" si="15"/>
        <v>44173</v>
      </c>
      <c r="M49" s="93">
        <f t="shared" si="15"/>
        <v>44179</v>
      </c>
      <c r="N49" s="93">
        <f t="shared" si="15"/>
        <v>44182</v>
      </c>
      <c r="O49" s="93">
        <f t="shared" si="15"/>
        <v>44187</v>
      </c>
      <c r="P49" s="93">
        <f t="shared" si="15"/>
        <v>44189</v>
      </c>
      <c r="Q49" s="93">
        <f t="shared" si="15"/>
        <v>44221</v>
      </c>
      <c r="R49" s="93">
        <f t="shared" si="15"/>
        <v>44223</v>
      </c>
      <c r="S49" s="93">
        <f t="shared" si="15"/>
        <v>44225</v>
      </c>
      <c r="T49" s="93">
        <f t="shared" si="15"/>
        <v>44232</v>
      </c>
      <c r="U49" s="93">
        <f t="shared" si="15"/>
        <v>44237</v>
      </c>
      <c r="V49" s="93">
        <f t="shared" si="15"/>
        <v>44249</v>
      </c>
      <c r="W49" s="93">
        <f t="shared" si="15"/>
        <v>44251</v>
      </c>
      <c r="X49" s="93">
        <f t="shared" si="15"/>
        <v>44293</v>
      </c>
      <c r="Y49" s="93">
        <f t="shared" si="15"/>
        <v>44300</v>
      </c>
      <c r="Z49" s="93">
        <f t="shared" si="15"/>
        <v>44302</v>
      </c>
      <c r="AA49" s="93">
        <f t="shared" si="15"/>
        <v>44307</v>
      </c>
      <c r="AB49" s="93">
        <f t="shared" si="15"/>
        <v>44312</v>
      </c>
      <c r="AC49" s="93">
        <f t="shared" si="15"/>
        <v>44314</v>
      </c>
      <c r="AD49" s="93">
        <f t="shared" si="15"/>
        <v>44315</v>
      </c>
      <c r="AE49" s="243"/>
      <c r="AF49" s="304"/>
    </row>
    <row r="50" spans="1:253" s="193" customFormat="1" ht="36.75" customHeight="1">
      <c r="A50" s="160" t="s">
        <v>73</v>
      </c>
      <c r="B50" s="183" t="s">
        <v>85</v>
      </c>
      <c r="C50" s="248"/>
      <c r="D50" s="288"/>
      <c r="E50" s="250"/>
      <c r="F50" s="230" t="s">
        <v>25</v>
      </c>
      <c r="G50" s="98"/>
      <c r="H50" s="98"/>
      <c r="I50" s="98"/>
      <c r="J50" s="98"/>
      <c r="K50" s="98"/>
      <c r="L50" s="98"/>
      <c r="M50" s="98"/>
      <c r="N50" s="98"/>
      <c r="O50" s="95"/>
      <c r="P50" s="96"/>
      <c r="Q50" s="93"/>
      <c r="R50" s="93"/>
      <c r="S50" s="93"/>
      <c r="T50" s="93"/>
      <c r="U50" s="93"/>
      <c r="V50" s="93"/>
      <c r="W50" s="93"/>
      <c r="X50" s="93"/>
      <c r="Y50" s="93"/>
      <c r="Z50" s="93"/>
      <c r="AA50" s="93"/>
      <c r="AB50" s="96"/>
      <c r="AC50" s="96"/>
      <c r="AD50" s="93"/>
      <c r="AE50" s="158" t="s">
        <v>74</v>
      </c>
      <c r="AF50" s="159" t="s">
        <v>70</v>
      </c>
      <c r="AG50" s="298"/>
      <c r="AH50" s="298"/>
      <c r="AI50" s="175"/>
      <c r="AJ50" s="19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87"/>
      <c r="BK50" s="121"/>
      <c r="BL50" s="301"/>
      <c r="BM50" s="298"/>
      <c r="BN50" s="298"/>
      <c r="BO50" s="175"/>
      <c r="BP50" s="19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87"/>
      <c r="CQ50" s="121"/>
      <c r="CR50" s="301"/>
      <c r="CS50" s="298"/>
      <c r="CT50" s="298"/>
      <c r="CU50" s="175"/>
      <c r="CV50" s="19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87"/>
      <c r="DW50" s="121"/>
      <c r="DX50" s="301"/>
      <c r="DY50" s="298"/>
      <c r="DZ50" s="298"/>
      <c r="EA50" s="175"/>
      <c r="EB50" s="192"/>
      <c r="EC50" s="142"/>
      <c r="ED50" s="142"/>
      <c r="EE50" s="142"/>
      <c r="EF50" s="142"/>
      <c r="EG50" s="142"/>
      <c r="EH50" s="142"/>
      <c r="EI50" s="142"/>
      <c r="EJ50" s="142"/>
      <c r="EK50" s="142"/>
      <c r="EL50" s="142"/>
      <c r="EM50" s="142"/>
      <c r="EN50" s="142"/>
      <c r="EO50" s="142"/>
      <c r="EP50" s="142"/>
      <c r="EQ50" s="142"/>
      <c r="ER50" s="142"/>
      <c r="ES50" s="142"/>
      <c r="ET50" s="142"/>
      <c r="EU50" s="142"/>
      <c r="EV50" s="142"/>
      <c r="EW50" s="142"/>
      <c r="EX50" s="142"/>
      <c r="EY50" s="142"/>
      <c r="EZ50" s="142"/>
      <c r="FA50" s="142"/>
      <c r="FB50" s="187"/>
      <c r="FC50" s="121"/>
      <c r="FD50" s="301"/>
      <c r="FE50" s="298"/>
      <c r="FF50" s="298"/>
      <c r="FG50" s="175"/>
      <c r="FH50" s="192"/>
      <c r="FI50" s="142"/>
      <c r="FJ50" s="142"/>
      <c r="FK50" s="142"/>
      <c r="FL50" s="142"/>
      <c r="FM50" s="142"/>
      <c r="FN50" s="142"/>
      <c r="FO50" s="142"/>
      <c r="FP50" s="142"/>
      <c r="FQ50" s="142"/>
      <c r="FR50" s="142"/>
      <c r="FS50" s="142"/>
      <c r="FT50" s="142"/>
      <c r="FU50" s="142"/>
      <c r="FV50" s="142"/>
      <c r="FW50" s="142"/>
      <c r="FX50" s="142"/>
      <c r="FY50" s="142"/>
      <c r="FZ50" s="142"/>
      <c r="GA50" s="142"/>
      <c r="GB50" s="142"/>
      <c r="GC50" s="142"/>
      <c r="GD50" s="142"/>
      <c r="GE50" s="142"/>
      <c r="GF50" s="142"/>
      <c r="GG50" s="142"/>
      <c r="GH50" s="187"/>
      <c r="GI50" s="121"/>
      <c r="GJ50" s="301"/>
      <c r="GK50" s="298"/>
      <c r="GL50" s="298"/>
      <c r="GM50" s="175"/>
      <c r="GN50" s="192"/>
      <c r="GO50" s="142"/>
      <c r="GP50" s="142"/>
      <c r="GQ50" s="142"/>
      <c r="GR50" s="142"/>
      <c r="GS50" s="142"/>
      <c r="GT50" s="142"/>
      <c r="GU50" s="142"/>
      <c r="GV50" s="142"/>
      <c r="GW50" s="142"/>
      <c r="GX50" s="142"/>
      <c r="GY50" s="142"/>
      <c r="GZ50" s="142"/>
      <c r="HA50" s="142"/>
      <c r="HB50" s="142"/>
      <c r="HC50" s="142"/>
      <c r="HD50" s="142"/>
      <c r="HE50" s="142"/>
      <c r="HF50" s="142"/>
      <c r="HG50" s="142"/>
      <c r="HH50" s="142"/>
      <c r="HI50" s="142"/>
      <c r="HJ50" s="142"/>
      <c r="HK50" s="142"/>
      <c r="HL50" s="142"/>
      <c r="HM50" s="142"/>
      <c r="HN50" s="187"/>
      <c r="HO50" s="121"/>
      <c r="HP50" s="301"/>
      <c r="HQ50" s="298"/>
      <c r="HR50" s="298"/>
      <c r="HS50" s="175"/>
      <c r="HT50" s="192"/>
      <c r="HU50" s="142"/>
      <c r="HV50" s="142"/>
      <c r="HW50" s="142"/>
      <c r="HX50" s="142"/>
      <c r="HY50" s="142"/>
      <c r="HZ50" s="142"/>
      <c r="IA50" s="142"/>
      <c r="IB50" s="142"/>
      <c r="IC50" s="142"/>
      <c r="ID50" s="142"/>
      <c r="IE50" s="142"/>
      <c r="IF50" s="142"/>
      <c r="IG50" s="142"/>
      <c r="IH50" s="142"/>
      <c r="II50" s="142"/>
      <c r="IJ50" s="142"/>
      <c r="IK50" s="142"/>
      <c r="IL50" s="142"/>
      <c r="IM50" s="142"/>
      <c r="IN50" s="142"/>
      <c r="IO50" s="142"/>
      <c r="IP50" s="142"/>
      <c r="IQ50" s="142"/>
      <c r="IR50" s="142"/>
      <c r="IS50" s="142"/>
    </row>
    <row r="51" spans="1:253" s="193" customFormat="1" ht="36.75" customHeight="1">
      <c r="A51" s="161" t="s">
        <v>77</v>
      </c>
      <c r="B51" s="184" t="s">
        <v>92</v>
      </c>
      <c r="C51" s="248"/>
      <c r="D51" s="289"/>
      <c r="E51" s="250"/>
      <c r="F51" s="230" t="s">
        <v>39</v>
      </c>
      <c r="G51" s="250" t="s">
        <v>181</v>
      </c>
      <c r="H51" s="250"/>
      <c r="I51" s="250"/>
      <c r="J51" s="250"/>
      <c r="K51" s="250"/>
      <c r="L51" s="249"/>
      <c r="M51" s="249"/>
      <c r="N51" s="286"/>
      <c r="O51" s="286"/>
      <c r="P51" s="286"/>
      <c r="Q51" s="281"/>
      <c r="R51" s="281"/>
      <c r="S51" s="281"/>
      <c r="T51" s="281"/>
      <c r="U51" s="281"/>
      <c r="V51" s="260"/>
      <c r="W51" s="260"/>
      <c r="X51" s="260"/>
      <c r="Y51" s="260"/>
      <c r="Z51" s="260"/>
      <c r="AA51" s="260"/>
      <c r="AB51" s="282"/>
      <c r="AC51" s="283"/>
      <c r="AD51" s="284"/>
      <c r="AE51" s="160" t="s">
        <v>73</v>
      </c>
      <c r="AF51" s="121" t="s">
        <v>85</v>
      </c>
      <c r="AG51" s="298"/>
      <c r="AH51" s="298"/>
      <c r="AI51" s="175"/>
      <c r="AJ51" s="175"/>
      <c r="AK51" s="121"/>
      <c r="AL51" s="175"/>
      <c r="AM51" s="175"/>
      <c r="AN51" s="175"/>
      <c r="AO51" s="175"/>
      <c r="AP51" s="175"/>
      <c r="AQ51" s="175"/>
      <c r="AR51" s="143"/>
      <c r="AS51" s="29"/>
      <c r="AT51" s="29"/>
      <c r="AU51" s="142"/>
      <c r="AV51" s="142"/>
      <c r="AW51" s="142"/>
      <c r="AX51" s="142"/>
      <c r="AY51" s="142"/>
      <c r="AZ51" s="142"/>
      <c r="BA51" s="142"/>
      <c r="BB51" s="142"/>
      <c r="BC51" s="142"/>
      <c r="BD51" s="142"/>
      <c r="BE51" s="142"/>
      <c r="BF51" s="142"/>
      <c r="BG51" s="29"/>
      <c r="BH51" s="29"/>
      <c r="BI51" s="142"/>
      <c r="BJ51" s="187"/>
      <c r="BK51" s="121"/>
      <c r="BL51" s="301"/>
      <c r="BM51" s="298"/>
      <c r="BN51" s="298"/>
      <c r="BO51" s="175"/>
      <c r="BP51" s="175"/>
      <c r="BQ51" s="121"/>
      <c r="BR51" s="175"/>
      <c r="BS51" s="175"/>
      <c r="BT51" s="175"/>
      <c r="BU51" s="175"/>
      <c r="BV51" s="175"/>
      <c r="BW51" s="175"/>
      <c r="BX51" s="143"/>
      <c r="BY51" s="29"/>
      <c r="BZ51" s="29"/>
      <c r="CA51" s="142"/>
      <c r="CB51" s="142"/>
      <c r="CC51" s="142"/>
      <c r="CD51" s="142"/>
      <c r="CE51" s="142"/>
      <c r="CF51" s="142"/>
      <c r="CG51" s="142"/>
      <c r="CH51" s="142"/>
      <c r="CI51" s="142"/>
      <c r="CJ51" s="142"/>
      <c r="CK51" s="142"/>
      <c r="CL51" s="142"/>
      <c r="CM51" s="29"/>
      <c r="CN51" s="29"/>
      <c r="CO51" s="142"/>
      <c r="CP51" s="187"/>
      <c r="CQ51" s="121"/>
      <c r="CR51" s="301"/>
      <c r="CS51" s="298"/>
      <c r="CT51" s="298"/>
      <c r="CU51" s="175"/>
      <c r="CV51" s="175"/>
      <c r="CW51" s="121"/>
      <c r="CX51" s="175"/>
      <c r="CY51" s="175"/>
      <c r="CZ51" s="175"/>
      <c r="DA51" s="175"/>
      <c r="DB51" s="175"/>
      <c r="DC51" s="175"/>
      <c r="DD51" s="143"/>
      <c r="DE51" s="29"/>
      <c r="DF51" s="29"/>
      <c r="DG51" s="142"/>
      <c r="DH51" s="142"/>
      <c r="DI51" s="142"/>
      <c r="DJ51" s="142"/>
      <c r="DK51" s="142"/>
      <c r="DL51" s="142"/>
      <c r="DM51" s="142"/>
      <c r="DN51" s="142"/>
      <c r="DO51" s="142"/>
      <c r="DP51" s="142"/>
      <c r="DQ51" s="142"/>
      <c r="DR51" s="142"/>
      <c r="DS51" s="29"/>
      <c r="DT51" s="29"/>
      <c r="DU51" s="142"/>
      <c r="DV51" s="187"/>
      <c r="DW51" s="121"/>
      <c r="DX51" s="301"/>
      <c r="DY51" s="298"/>
      <c r="DZ51" s="298"/>
      <c r="EA51" s="175"/>
      <c r="EB51" s="175"/>
      <c r="EC51" s="121"/>
      <c r="ED51" s="175"/>
      <c r="EE51" s="175"/>
      <c r="EF51" s="175"/>
      <c r="EG51" s="175"/>
      <c r="EH51" s="175"/>
      <c r="EI51" s="175"/>
      <c r="EJ51" s="143"/>
      <c r="EK51" s="29"/>
      <c r="EL51" s="29"/>
      <c r="EM51" s="142"/>
      <c r="EN51" s="142"/>
      <c r="EO51" s="142"/>
      <c r="EP51" s="142"/>
      <c r="EQ51" s="142"/>
      <c r="ER51" s="142"/>
      <c r="ES51" s="142"/>
      <c r="ET51" s="142"/>
      <c r="EU51" s="142"/>
      <c r="EV51" s="142"/>
      <c r="EW51" s="142"/>
      <c r="EX51" s="142"/>
      <c r="EY51" s="29"/>
      <c r="EZ51" s="29"/>
      <c r="FA51" s="142"/>
      <c r="FB51" s="187"/>
      <c r="FC51" s="121"/>
      <c r="FD51" s="301"/>
      <c r="FE51" s="298"/>
      <c r="FF51" s="298"/>
      <c r="FG51" s="175"/>
      <c r="FH51" s="175"/>
      <c r="FI51" s="121"/>
      <c r="FJ51" s="175"/>
      <c r="FK51" s="175"/>
      <c r="FL51" s="175"/>
      <c r="FM51" s="175"/>
      <c r="FN51" s="175"/>
      <c r="FO51" s="175"/>
      <c r="FP51" s="143"/>
      <c r="FQ51" s="29"/>
      <c r="FR51" s="29"/>
      <c r="FS51" s="142"/>
      <c r="FT51" s="142"/>
      <c r="FU51" s="142"/>
      <c r="FV51" s="142"/>
      <c r="FW51" s="142"/>
      <c r="FX51" s="142"/>
      <c r="FY51" s="142"/>
      <c r="FZ51" s="142"/>
      <c r="GA51" s="142"/>
      <c r="GB51" s="142"/>
      <c r="GC51" s="142"/>
      <c r="GD51" s="142"/>
      <c r="GE51" s="29"/>
      <c r="GF51" s="29"/>
      <c r="GG51" s="142"/>
      <c r="GH51" s="187"/>
      <c r="GI51" s="121"/>
      <c r="GJ51" s="301"/>
      <c r="GK51" s="298"/>
      <c r="GL51" s="298"/>
      <c r="GM51" s="175"/>
      <c r="GN51" s="175"/>
      <c r="GO51" s="121"/>
      <c r="GP51" s="175"/>
      <c r="GQ51" s="175"/>
      <c r="GR51" s="175"/>
      <c r="GS51" s="175"/>
      <c r="GT51" s="175"/>
      <c r="GU51" s="175"/>
      <c r="GV51" s="143"/>
      <c r="GW51" s="29"/>
      <c r="GX51" s="29"/>
      <c r="GY51" s="142"/>
      <c r="GZ51" s="142"/>
      <c r="HA51" s="142"/>
      <c r="HB51" s="142"/>
      <c r="HC51" s="142"/>
      <c r="HD51" s="142"/>
      <c r="HE51" s="142"/>
      <c r="HF51" s="142"/>
      <c r="HG51" s="142"/>
      <c r="HH51" s="142"/>
      <c r="HI51" s="142"/>
      <c r="HJ51" s="142"/>
      <c r="HK51" s="29"/>
      <c r="HL51" s="29"/>
      <c r="HM51" s="142"/>
      <c r="HN51" s="187"/>
      <c r="HO51" s="121"/>
      <c r="HP51" s="301"/>
      <c r="HQ51" s="298"/>
      <c r="HR51" s="298"/>
      <c r="HS51" s="175"/>
      <c r="HT51" s="175"/>
      <c r="HU51" s="121"/>
      <c r="HV51" s="175"/>
      <c r="HW51" s="175"/>
      <c r="HX51" s="175"/>
      <c r="HY51" s="175"/>
      <c r="HZ51" s="175"/>
      <c r="IA51" s="175"/>
      <c r="IB51" s="143"/>
      <c r="IC51" s="29"/>
      <c r="ID51" s="29"/>
      <c r="IE51" s="142"/>
      <c r="IF51" s="142"/>
      <c r="IG51" s="142"/>
      <c r="IH51" s="142"/>
      <c r="II51" s="142"/>
      <c r="IJ51" s="142"/>
      <c r="IK51" s="142"/>
      <c r="IL51" s="142"/>
      <c r="IM51" s="142"/>
      <c r="IN51" s="142"/>
      <c r="IO51" s="142"/>
      <c r="IP51" s="142"/>
      <c r="IQ51" s="29"/>
      <c r="IR51" s="29"/>
      <c r="IS51" s="142"/>
    </row>
    <row r="52" spans="1:253" s="193" customFormat="1" ht="36.75" customHeight="1">
      <c r="A52" s="158" t="s">
        <v>74</v>
      </c>
      <c r="B52" s="182" t="s">
        <v>70</v>
      </c>
      <c r="C52" s="278">
        <v>15</v>
      </c>
      <c r="D52" s="287" t="s">
        <v>245</v>
      </c>
      <c r="E52" s="250" t="s">
        <v>241</v>
      </c>
      <c r="F52" s="230" t="s">
        <v>26</v>
      </c>
      <c r="G52" s="98">
        <v>44088</v>
      </c>
      <c r="H52" s="93">
        <f aca="true" t="shared" si="16" ref="H52:AD52">_XLL.DIATRABALHO(G52,H$1,$E$115:$E$145)</f>
        <v>44090</v>
      </c>
      <c r="I52" s="93">
        <f t="shared" si="16"/>
        <v>44097</v>
      </c>
      <c r="J52" s="93">
        <f t="shared" si="16"/>
        <v>44102</v>
      </c>
      <c r="K52" s="93">
        <f t="shared" si="16"/>
        <v>44104</v>
      </c>
      <c r="L52" s="93">
        <f t="shared" si="16"/>
        <v>44111</v>
      </c>
      <c r="M52" s="93">
        <f t="shared" si="16"/>
        <v>44117</v>
      </c>
      <c r="N52" s="93">
        <f t="shared" si="16"/>
        <v>44120</v>
      </c>
      <c r="O52" s="93">
        <f t="shared" si="16"/>
        <v>44125</v>
      </c>
      <c r="P52" s="93">
        <f t="shared" si="16"/>
        <v>44127</v>
      </c>
      <c r="Q52" s="93">
        <f t="shared" si="16"/>
        <v>44159</v>
      </c>
      <c r="R52" s="93">
        <f t="shared" si="16"/>
        <v>44161</v>
      </c>
      <c r="S52" s="93">
        <f t="shared" si="16"/>
        <v>44165</v>
      </c>
      <c r="T52" s="93">
        <f t="shared" si="16"/>
        <v>44172</v>
      </c>
      <c r="U52" s="93">
        <f t="shared" si="16"/>
        <v>44175</v>
      </c>
      <c r="V52" s="93">
        <f t="shared" si="16"/>
        <v>44187</v>
      </c>
      <c r="W52" s="93">
        <f t="shared" si="16"/>
        <v>44189</v>
      </c>
      <c r="X52" s="93">
        <f t="shared" si="16"/>
        <v>44231</v>
      </c>
      <c r="Y52" s="93">
        <f t="shared" si="16"/>
        <v>44238</v>
      </c>
      <c r="Z52" s="93">
        <f t="shared" si="16"/>
        <v>44242</v>
      </c>
      <c r="AA52" s="93">
        <f t="shared" si="16"/>
        <v>44245</v>
      </c>
      <c r="AB52" s="93">
        <f t="shared" si="16"/>
        <v>44250</v>
      </c>
      <c r="AC52" s="93">
        <f t="shared" si="16"/>
        <v>44252</v>
      </c>
      <c r="AD52" s="93">
        <f t="shared" si="16"/>
        <v>44253</v>
      </c>
      <c r="AE52" s="161" t="s">
        <v>77</v>
      </c>
      <c r="AF52" s="162" t="s">
        <v>92</v>
      </c>
      <c r="AG52" s="298"/>
      <c r="AH52" s="298"/>
      <c r="AI52" s="175"/>
      <c r="AJ52" s="298"/>
      <c r="AK52" s="298"/>
      <c r="AL52" s="298"/>
      <c r="AM52" s="298"/>
      <c r="AN52" s="298"/>
      <c r="AO52" s="298"/>
      <c r="AP52" s="298"/>
      <c r="AQ52" s="298"/>
      <c r="AR52" s="298"/>
      <c r="AS52" s="298"/>
      <c r="AT52" s="175"/>
      <c r="AU52" s="299"/>
      <c r="AV52" s="299"/>
      <c r="AW52" s="299"/>
      <c r="AX52" s="299"/>
      <c r="AY52" s="299"/>
      <c r="AZ52" s="299"/>
      <c r="BA52" s="300"/>
      <c r="BB52" s="300"/>
      <c r="BC52" s="300"/>
      <c r="BD52" s="300"/>
      <c r="BE52" s="300"/>
      <c r="BF52" s="300"/>
      <c r="BG52" s="297"/>
      <c r="BH52" s="297"/>
      <c r="BI52" s="297"/>
      <c r="BJ52" s="187"/>
      <c r="BK52" s="121"/>
      <c r="BL52" s="301"/>
      <c r="BM52" s="298"/>
      <c r="BN52" s="298"/>
      <c r="BO52" s="175"/>
      <c r="BP52" s="298"/>
      <c r="BQ52" s="298"/>
      <c r="BR52" s="298"/>
      <c r="BS52" s="298"/>
      <c r="BT52" s="298"/>
      <c r="BU52" s="298"/>
      <c r="BV52" s="298"/>
      <c r="BW52" s="298"/>
      <c r="BX52" s="298"/>
      <c r="BY52" s="298"/>
      <c r="BZ52" s="175"/>
      <c r="CA52" s="299"/>
      <c r="CB52" s="299"/>
      <c r="CC52" s="299"/>
      <c r="CD52" s="299"/>
      <c r="CE52" s="299"/>
      <c r="CF52" s="299"/>
      <c r="CG52" s="300"/>
      <c r="CH52" s="300"/>
      <c r="CI52" s="300"/>
      <c r="CJ52" s="300"/>
      <c r="CK52" s="300"/>
      <c r="CL52" s="300"/>
      <c r="CM52" s="297"/>
      <c r="CN52" s="297"/>
      <c r="CO52" s="297"/>
      <c r="CP52" s="187"/>
      <c r="CQ52" s="121"/>
      <c r="CR52" s="301"/>
      <c r="CS52" s="298"/>
      <c r="CT52" s="298"/>
      <c r="CU52" s="175"/>
      <c r="CV52" s="298"/>
      <c r="CW52" s="298"/>
      <c r="CX52" s="298"/>
      <c r="CY52" s="298"/>
      <c r="CZ52" s="298"/>
      <c r="DA52" s="298"/>
      <c r="DB52" s="298"/>
      <c r="DC52" s="298"/>
      <c r="DD52" s="298"/>
      <c r="DE52" s="298"/>
      <c r="DF52" s="175"/>
      <c r="DG52" s="299"/>
      <c r="DH52" s="299"/>
      <c r="DI52" s="299"/>
      <c r="DJ52" s="299"/>
      <c r="DK52" s="299"/>
      <c r="DL52" s="299"/>
      <c r="DM52" s="300"/>
      <c r="DN52" s="300"/>
      <c r="DO52" s="300"/>
      <c r="DP52" s="300"/>
      <c r="DQ52" s="300"/>
      <c r="DR52" s="300"/>
      <c r="DS52" s="297"/>
      <c r="DT52" s="297"/>
      <c r="DU52" s="297"/>
      <c r="DV52" s="187"/>
      <c r="DW52" s="121"/>
      <c r="DX52" s="301"/>
      <c r="DY52" s="298"/>
      <c r="DZ52" s="298"/>
      <c r="EA52" s="175"/>
      <c r="EB52" s="298"/>
      <c r="EC52" s="298"/>
      <c r="ED52" s="298"/>
      <c r="EE52" s="298"/>
      <c r="EF52" s="298"/>
      <c r="EG52" s="298"/>
      <c r="EH52" s="298"/>
      <c r="EI52" s="298"/>
      <c r="EJ52" s="298"/>
      <c r="EK52" s="298"/>
      <c r="EL52" s="175"/>
      <c r="EM52" s="299"/>
      <c r="EN52" s="299"/>
      <c r="EO52" s="299"/>
      <c r="EP52" s="299"/>
      <c r="EQ52" s="299"/>
      <c r="ER52" s="299"/>
      <c r="ES52" s="300"/>
      <c r="ET52" s="300"/>
      <c r="EU52" s="300"/>
      <c r="EV52" s="300"/>
      <c r="EW52" s="300"/>
      <c r="EX52" s="300"/>
      <c r="EY52" s="297"/>
      <c r="EZ52" s="297"/>
      <c r="FA52" s="297"/>
      <c r="FB52" s="187"/>
      <c r="FC52" s="121"/>
      <c r="FD52" s="301"/>
      <c r="FE52" s="298"/>
      <c r="FF52" s="298"/>
      <c r="FG52" s="175"/>
      <c r="FH52" s="298"/>
      <c r="FI52" s="298"/>
      <c r="FJ52" s="298"/>
      <c r="FK52" s="298"/>
      <c r="FL52" s="298"/>
      <c r="FM52" s="298"/>
      <c r="FN52" s="298"/>
      <c r="FO52" s="298"/>
      <c r="FP52" s="298"/>
      <c r="FQ52" s="298"/>
      <c r="FR52" s="175"/>
      <c r="FS52" s="299"/>
      <c r="FT52" s="299"/>
      <c r="FU52" s="299"/>
      <c r="FV52" s="299"/>
      <c r="FW52" s="299"/>
      <c r="FX52" s="299"/>
      <c r="FY52" s="300"/>
      <c r="FZ52" s="300"/>
      <c r="GA52" s="300"/>
      <c r="GB52" s="300"/>
      <c r="GC52" s="300"/>
      <c r="GD52" s="300"/>
      <c r="GE52" s="297"/>
      <c r="GF52" s="297"/>
      <c r="GG52" s="297"/>
      <c r="GH52" s="187"/>
      <c r="GI52" s="121"/>
      <c r="GJ52" s="301"/>
      <c r="GK52" s="298"/>
      <c r="GL52" s="298"/>
      <c r="GM52" s="175"/>
      <c r="GN52" s="298"/>
      <c r="GO52" s="298"/>
      <c r="GP52" s="298"/>
      <c r="GQ52" s="298"/>
      <c r="GR52" s="298"/>
      <c r="GS52" s="298"/>
      <c r="GT52" s="298"/>
      <c r="GU52" s="298"/>
      <c r="GV52" s="298"/>
      <c r="GW52" s="298"/>
      <c r="GX52" s="175"/>
      <c r="GY52" s="299"/>
      <c r="GZ52" s="299"/>
      <c r="HA52" s="299"/>
      <c r="HB52" s="299"/>
      <c r="HC52" s="299"/>
      <c r="HD52" s="299"/>
      <c r="HE52" s="300"/>
      <c r="HF52" s="300"/>
      <c r="HG52" s="300"/>
      <c r="HH52" s="300"/>
      <c r="HI52" s="300"/>
      <c r="HJ52" s="300"/>
      <c r="HK52" s="297"/>
      <c r="HL52" s="297"/>
      <c r="HM52" s="297"/>
      <c r="HN52" s="187"/>
      <c r="HO52" s="121"/>
      <c r="HP52" s="301"/>
      <c r="HQ52" s="298"/>
      <c r="HR52" s="298"/>
      <c r="HS52" s="175"/>
      <c r="HT52" s="298"/>
      <c r="HU52" s="298"/>
      <c r="HV52" s="298"/>
      <c r="HW52" s="298"/>
      <c r="HX52" s="298"/>
      <c r="HY52" s="298"/>
      <c r="HZ52" s="298"/>
      <c r="IA52" s="298"/>
      <c r="IB52" s="298"/>
      <c r="IC52" s="298"/>
      <c r="ID52" s="175"/>
      <c r="IE52" s="299"/>
      <c r="IF52" s="299"/>
      <c r="IG52" s="299"/>
      <c r="IH52" s="299"/>
      <c r="II52" s="299"/>
      <c r="IJ52" s="299"/>
      <c r="IK52" s="300"/>
      <c r="IL52" s="300"/>
      <c r="IM52" s="300"/>
      <c r="IN52" s="300"/>
      <c r="IO52" s="300"/>
      <c r="IP52" s="300"/>
      <c r="IQ52" s="297"/>
      <c r="IR52" s="297"/>
      <c r="IS52" s="297"/>
    </row>
    <row r="53" spans="1:32" s="19" customFormat="1" ht="33.75" customHeight="1">
      <c r="A53" s="160" t="s">
        <v>73</v>
      </c>
      <c r="B53" s="183" t="s">
        <v>85</v>
      </c>
      <c r="C53" s="278"/>
      <c r="D53" s="288"/>
      <c r="E53" s="250"/>
      <c r="F53" s="230" t="s">
        <v>25</v>
      </c>
      <c r="G53" s="98"/>
      <c r="H53" s="98"/>
      <c r="I53" s="98"/>
      <c r="J53" s="98"/>
      <c r="K53" s="98"/>
      <c r="L53" s="98"/>
      <c r="M53" s="98"/>
      <c r="N53" s="98"/>
      <c r="O53" s="95"/>
      <c r="P53" s="96"/>
      <c r="Q53" s="93"/>
      <c r="R53" s="93"/>
      <c r="S53" s="93"/>
      <c r="T53" s="93"/>
      <c r="U53" s="93"/>
      <c r="V53" s="93"/>
      <c r="W53" s="93"/>
      <c r="X53" s="93"/>
      <c r="Y53" s="93"/>
      <c r="Z53" s="93"/>
      <c r="AA53" s="93"/>
      <c r="AB53" s="96"/>
      <c r="AC53" s="96"/>
      <c r="AD53" s="93"/>
      <c r="AE53" s="305">
        <v>43538</v>
      </c>
      <c r="AF53" s="303"/>
    </row>
    <row r="54" spans="1:32" s="19" customFormat="1" ht="31.5" customHeight="1">
      <c r="A54" s="161" t="s">
        <v>77</v>
      </c>
      <c r="B54" s="184" t="s">
        <v>92</v>
      </c>
      <c r="C54" s="278"/>
      <c r="D54" s="289"/>
      <c r="E54" s="250"/>
      <c r="F54" s="230" t="s">
        <v>39</v>
      </c>
      <c r="G54" s="250" t="s">
        <v>180</v>
      </c>
      <c r="H54" s="250"/>
      <c r="I54" s="250"/>
      <c r="J54" s="250"/>
      <c r="K54" s="250"/>
      <c r="L54" s="249"/>
      <c r="M54" s="249"/>
      <c r="N54" s="286"/>
      <c r="O54" s="286"/>
      <c r="P54" s="286"/>
      <c r="Q54" s="281"/>
      <c r="R54" s="281"/>
      <c r="S54" s="281"/>
      <c r="T54" s="281"/>
      <c r="U54" s="281"/>
      <c r="V54" s="260"/>
      <c r="W54" s="260"/>
      <c r="X54" s="260"/>
      <c r="Y54" s="260"/>
      <c r="Z54" s="260"/>
      <c r="AA54" s="260"/>
      <c r="AB54" s="282"/>
      <c r="AC54" s="283"/>
      <c r="AD54" s="284"/>
      <c r="AE54" s="305"/>
      <c r="AF54" s="303"/>
    </row>
    <row r="55" spans="1:32" s="19" customFormat="1" ht="58.5" customHeight="1">
      <c r="A55" s="158" t="s">
        <v>74</v>
      </c>
      <c r="B55" s="182" t="s">
        <v>70</v>
      </c>
      <c r="C55" s="248">
        <v>16</v>
      </c>
      <c r="D55" s="287" t="s">
        <v>246</v>
      </c>
      <c r="E55" s="250" t="s">
        <v>241</v>
      </c>
      <c r="F55" s="230" t="s">
        <v>26</v>
      </c>
      <c r="G55" s="98">
        <v>43841</v>
      </c>
      <c r="H55" s="93">
        <f aca="true" t="shared" si="17" ref="H55:AD55">_XLL.DIATRABALHO(G55,H$1,$E$115:$E$145)</f>
        <v>43844</v>
      </c>
      <c r="I55" s="93">
        <f t="shared" si="17"/>
        <v>43851</v>
      </c>
      <c r="J55" s="93">
        <f t="shared" si="17"/>
        <v>43854</v>
      </c>
      <c r="K55" s="93">
        <f t="shared" si="17"/>
        <v>43858</v>
      </c>
      <c r="L55" s="93">
        <f t="shared" si="17"/>
        <v>43865</v>
      </c>
      <c r="M55" s="93">
        <f t="shared" si="17"/>
        <v>43871</v>
      </c>
      <c r="N55" s="93">
        <f t="shared" si="17"/>
        <v>43874</v>
      </c>
      <c r="O55" s="93">
        <f t="shared" si="17"/>
        <v>43879</v>
      </c>
      <c r="P55" s="93">
        <f t="shared" si="17"/>
        <v>43881</v>
      </c>
      <c r="Q55" s="93">
        <f t="shared" si="17"/>
        <v>43913</v>
      </c>
      <c r="R55" s="93">
        <f t="shared" si="17"/>
        <v>43915</v>
      </c>
      <c r="S55" s="93">
        <f t="shared" si="17"/>
        <v>43917</v>
      </c>
      <c r="T55" s="93">
        <f t="shared" si="17"/>
        <v>43924</v>
      </c>
      <c r="U55" s="93">
        <f t="shared" si="17"/>
        <v>43929</v>
      </c>
      <c r="V55" s="93">
        <f t="shared" si="17"/>
        <v>43941</v>
      </c>
      <c r="W55" s="93">
        <f t="shared" si="17"/>
        <v>43943</v>
      </c>
      <c r="X55" s="93">
        <f t="shared" si="17"/>
        <v>43985</v>
      </c>
      <c r="Y55" s="93">
        <f t="shared" si="17"/>
        <v>43992</v>
      </c>
      <c r="Z55" s="93">
        <f t="shared" si="17"/>
        <v>43994</v>
      </c>
      <c r="AA55" s="93">
        <f t="shared" si="17"/>
        <v>43999</v>
      </c>
      <c r="AB55" s="93">
        <f t="shared" si="17"/>
        <v>44004</v>
      </c>
      <c r="AC55" s="93">
        <f t="shared" si="17"/>
        <v>44006</v>
      </c>
      <c r="AD55" s="93">
        <f t="shared" si="17"/>
        <v>44007</v>
      </c>
      <c r="AE55" s="305"/>
      <c r="AF55" s="304"/>
    </row>
    <row r="56" spans="1:32" s="19" customFormat="1" ht="30.75" customHeight="1">
      <c r="A56" s="160" t="s">
        <v>73</v>
      </c>
      <c r="B56" s="183" t="s">
        <v>85</v>
      </c>
      <c r="C56" s="248"/>
      <c r="D56" s="288"/>
      <c r="E56" s="250"/>
      <c r="F56" s="230" t="s">
        <v>25</v>
      </c>
      <c r="G56" s="98"/>
      <c r="H56" s="98"/>
      <c r="I56" s="98"/>
      <c r="J56" s="98"/>
      <c r="K56" s="98"/>
      <c r="L56" s="98"/>
      <c r="M56" s="98"/>
      <c r="N56" s="98"/>
      <c r="O56" s="95"/>
      <c r="P56" s="96"/>
      <c r="Q56" s="93"/>
      <c r="R56" s="93"/>
      <c r="S56" s="93"/>
      <c r="T56" s="93"/>
      <c r="U56" s="93"/>
      <c r="V56" s="93"/>
      <c r="W56" s="93"/>
      <c r="X56" s="93"/>
      <c r="Y56" s="93"/>
      <c r="Z56" s="93"/>
      <c r="AA56" s="93"/>
      <c r="AB56" s="96"/>
      <c r="AC56" s="96"/>
      <c r="AD56" s="96"/>
      <c r="AE56" s="305">
        <v>43340</v>
      </c>
      <c r="AF56" s="303"/>
    </row>
    <row r="57" spans="1:32" s="19" customFormat="1" ht="39.75" customHeight="1">
      <c r="A57" s="161" t="s">
        <v>77</v>
      </c>
      <c r="B57" s="184" t="s">
        <v>92</v>
      </c>
      <c r="C57" s="248"/>
      <c r="D57" s="289"/>
      <c r="E57" s="250"/>
      <c r="F57" s="230" t="s">
        <v>39</v>
      </c>
      <c r="G57" s="250" t="s">
        <v>178</v>
      </c>
      <c r="H57" s="250"/>
      <c r="I57" s="250"/>
      <c r="J57" s="250"/>
      <c r="K57" s="249"/>
      <c r="L57" s="249"/>
      <c r="M57" s="249"/>
      <c r="N57" s="286"/>
      <c r="O57" s="286"/>
      <c r="P57" s="286"/>
      <c r="Q57" s="281"/>
      <c r="R57" s="281"/>
      <c r="S57" s="281"/>
      <c r="T57" s="281"/>
      <c r="U57" s="281"/>
      <c r="V57" s="260"/>
      <c r="W57" s="260"/>
      <c r="X57" s="260"/>
      <c r="Y57" s="260"/>
      <c r="Z57" s="260"/>
      <c r="AA57" s="260"/>
      <c r="AB57" s="282"/>
      <c r="AC57" s="283"/>
      <c r="AD57" s="284"/>
      <c r="AE57" s="305"/>
      <c r="AF57" s="303"/>
    </row>
    <row r="58" spans="1:32" s="19" customFormat="1" ht="36.75" customHeight="1">
      <c r="A58" s="158" t="s">
        <v>74</v>
      </c>
      <c r="B58" s="182" t="s">
        <v>70</v>
      </c>
      <c r="C58" s="278">
        <v>17</v>
      </c>
      <c r="D58" s="287" t="s">
        <v>247</v>
      </c>
      <c r="E58" s="250" t="s">
        <v>241</v>
      </c>
      <c r="F58" s="230" t="s">
        <v>26</v>
      </c>
      <c r="G58" s="98">
        <v>43971</v>
      </c>
      <c r="H58" s="93">
        <f>_XLL.DIATRABALHO(G58,H$1,$E$115:$E$145)</f>
        <v>43973</v>
      </c>
      <c r="I58" s="93">
        <v>43734</v>
      </c>
      <c r="J58" s="93">
        <f aca="true" t="shared" si="18" ref="J58:AD58">_XLL.DIATRABALHO(I58,J$1,$E$115:$E$145)</f>
        <v>43739</v>
      </c>
      <c r="K58" s="93">
        <f t="shared" si="18"/>
        <v>43741</v>
      </c>
      <c r="L58" s="93">
        <f t="shared" si="18"/>
        <v>43748</v>
      </c>
      <c r="M58" s="93">
        <f t="shared" si="18"/>
        <v>43754</v>
      </c>
      <c r="N58" s="93">
        <f t="shared" si="18"/>
        <v>43759</v>
      </c>
      <c r="O58" s="93">
        <f t="shared" si="18"/>
        <v>43762</v>
      </c>
      <c r="P58" s="93">
        <f t="shared" si="18"/>
        <v>43766</v>
      </c>
      <c r="Q58" s="93">
        <f t="shared" si="18"/>
        <v>43798</v>
      </c>
      <c r="R58" s="93">
        <f t="shared" si="18"/>
        <v>43802</v>
      </c>
      <c r="S58" s="93">
        <f t="shared" si="18"/>
        <v>43804</v>
      </c>
      <c r="T58" s="93">
        <f t="shared" si="18"/>
        <v>43811</v>
      </c>
      <c r="U58" s="93">
        <f t="shared" si="18"/>
        <v>43816</v>
      </c>
      <c r="V58" s="93">
        <f t="shared" si="18"/>
        <v>43826</v>
      </c>
      <c r="W58" s="93">
        <f t="shared" si="18"/>
        <v>43830</v>
      </c>
      <c r="X58" s="93">
        <f t="shared" si="18"/>
        <v>43873</v>
      </c>
      <c r="Y58" s="93">
        <f t="shared" si="18"/>
        <v>43880</v>
      </c>
      <c r="Z58" s="93">
        <f t="shared" si="18"/>
        <v>43882</v>
      </c>
      <c r="AA58" s="93">
        <f t="shared" si="18"/>
        <v>43887</v>
      </c>
      <c r="AB58" s="93">
        <f t="shared" si="18"/>
        <v>43892</v>
      </c>
      <c r="AC58" s="93">
        <f t="shared" si="18"/>
        <v>43894</v>
      </c>
      <c r="AD58" s="93">
        <f t="shared" si="18"/>
        <v>43895</v>
      </c>
      <c r="AE58" s="305"/>
      <c r="AF58" s="304"/>
    </row>
    <row r="59" spans="1:32" s="19" customFormat="1" ht="26.25" customHeight="1">
      <c r="A59" s="160" t="s">
        <v>73</v>
      </c>
      <c r="B59" s="183" t="s">
        <v>85</v>
      </c>
      <c r="C59" s="278"/>
      <c r="D59" s="288"/>
      <c r="E59" s="250"/>
      <c r="F59" s="230" t="s">
        <v>25</v>
      </c>
      <c r="G59" s="98"/>
      <c r="H59" s="98"/>
      <c r="I59" s="98"/>
      <c r="J59" s="98"/>
      <c r="K59" s="98"/>
      <c r="L59" s="98"/>
      <c r="M59" s="98"/>
      <c r="N59" s="98"/>
      <c r="O59" s="95"/>
      <c r="P59" s="96"/>
      <c r="Q59" s="93"/>
      <c r="R59" s="93"/>
      <c r="S59" s="93"/>
      <c r="T59" s="93"/>
      <c r="U59" s="93"/>
      <c r="V59" s="93"/>
      <c r="W59" s="93"/>
      <c r="X59" s="93"/>
      <c r="Y59" s="93"/>
      <c r="Z59" s="93"/>
      <c r="AA59" s="93"/>
      <c r="AB59" s="96"/>
      <c r="AC59" s="96"/>
      <c r="AD59" s="93"/>
      <c r="AE59" s="305">
        <v>43342</v>
      </c>
      <c r="AF59" s="303"/>
    </row>
    <row r="60" spans="1:32" s="19" customFormat="1" ht="32.25" customHeight="1">
      <c r="A60" s="161" t="s">
        <v>77</v>
      </c>
      <c r="B60" s="184" t="s">
        <v>92</v>
      </c>
      <c r="C60" s="278"/>
      <c r="D60" s="289"/>
      <c r="E60" s="250"/>
      <c r="F60" s="230" t="s">
        <v>39</v>
      </c>
      <c r="G60" s="250" t="s">
        <v>179</v>
      </c>
      <c r="H60" s="250"/>
      <c r="I60" s="250"/>
      <c r="J60" s="250"/>
      <c r="K60" s="250"/>
      <c r="L60" s="249"/>
      <c r="M60" s="249"/>
      <c r="N60" s="285"/>
      <c r="O60" s="285"/>
      <c r="P60" s="285"/>
      <c r="Q60" s="281"/>
      <c r="R60" s="281"/>
      <c r="S60" s="281"/>
      <c r="T60" s="281"/>
      <c r="U60" s="281"/>
      <c r="V60" s="260"/>
      <c r="W60" s="260"/>
      <c r="X60" s="260"/>
      <c r="Y60" s="260"/>
      <c r="Z60" s="260"/>
      <c r="AA60" s="260"/>
      <c r="AB60" s="282"/>
      <c r="AC60" s="283"/>
      <c r="AD60" s="284"/>
      <c r="AE60" s="305"/>
      <c r="AF60" s="303"/>
    </row>
    <row r="61" spans="1:32" s="19" customFormat="1" ht="33.75" customHeight="1">
      <c r="A61" s="186" t="s">
        <v>74</v>
      </c>
      <c r="B61" s="182" t="s">
        <v>70</v>
      </c>
      <c r="C61" s="278">
        <v>18</v>
      </c>
      <c r="D61" s="249" t="s">
        <v>174</v>
      </c>
      <c r="E61" s="250" t="s">
        <v>241</v>
      </c>
      <c r="F61" s="164" t="s">
        <v>26</v>
      </c>
      <c r="G61" s="98">
        <v>43952</v>
      </c>
      <c r="H61" s="93">
        <f>_XLL.DIATRABALHO(G61,H$1,$E$115:$E$145)</f>
        <v>43956</v>
      </c>
      <c r="I61" s="93">
        <v>43734</v>
      </c>
      <c r="J61" s="93">
        <f aca="true" t="shared" si="19" ref="J61:AD61">_XLL.DIATRABALHO(I61,J$1,$E$115:$E$145)</f>
        <v>43739</v>
      </c>
      <c r="K61" s="93">
        <f t="shared" si="19"/>
        <v>43741</v>
      </c>
      <c r="L61" s="93">
        <f t="shared" si="19"/>
        <v>43748</v>
      </c>
      <c r="M61" s="93">
        <f t="shared" si="19"/>
        <v>43754</v>
      </c>
      <c r="N61" s="93">
        <f t="shared" si="19"/>
        <v>43759</v>
      </c>
      <c r="O61" s="93">
        <f t="shared" si="19"/>
        <v>43762</v>
      </c>
      <c r="P61" s="93">
        <f t="shared" si="19"/>
        <v>43766</v>
      </c>
      <c r="Q61" s="93">
        <f t="shared" si="19"/>
        <v>43798</v>
      </c>
      <c r="R61" s="93">
        <f t="shared" si="19"/>
        <v>43802</v>
      </c>
      <c r="S61" s="93">
        <f t="shared" si="19"/>
        <v>43804</v>
      </c>
      <c r="T61" s="93">
        <f t="shared" si="19"/>
        <v>43811</v>
      </c>
      <c r="U61" s="93">
        <f t="shared" si="19"/>
        <v>43816</v>
      </c>
      <c r="V61" s="93">
        <f t="shared" si="19"/>
        <v>43826</v>
      </c>
      <c r="W61" s="93">
        <f t="shared" si="19"/>
        <v>43830</v>
      </c>
      <c r="X61" s="93">
        <f t="shared" si="19"/>
        <v>43873</v>
      </c>
      <c r="Y61" s="93">
        <f t="shared" si="19"/>
        <v>43880</v>
      </c>
      <c r="Z61" s="93">
        <f t="shared" si="19"/>
        <v>43882</v>
      </c>
      <c r="AA61" s="93">
        <f t="shared" si="19"/>
        <v>43887</v>
      </c>
      <c r="AB61" s="93">
        <f t="shared" si="19"/>
        <v>43892</v>
      </c>
      <c r="AC61" s="93">
        <f t="shared" si="19"/>
        <v>43894</v>
      </c>
      <c r="AD61" s="93">
        <f t="shared" si="19"/>
        <v>43895</v>
      </c>
      <c r="AE61" s="305"/>
      <c r="AF61" s="304"/>
    </row>
    <row r="62" spans="1:32" s="19" customFormat="1" ht="27.75" customHeight="1">
      <c r="A62" s="187" t="s">
        <v>73</v>
      </c>
      <c r="B62" s="183" t="s">
        <v>85</v>
      </c>
      <c r="C62" s="278"/>
      <c r="D62" s="249"/>
      <c r="E62" s="250"/>
      <c r="F62" s="164" t="s">
        <v>25</v>
      </c>
      <c r="G62" s="98"/>
      <c r="H62" s="199"/>
      <c r="I62" s="98"/>
      <c r="J62" s="98"/>
      <c r="K62" s="98"/>
      <c r="L62" s="98"/>
      <c r="M62" s="98"/>
      <c r="N62" s="98"/>
      <c r="O62" s="96"/>
      <c r="P62" s="96"/>
      <c r="Q62" s="93"/>
      <c r="R62" s="93"/>
      <c r="S62" s="93"/>
      <c r="T62" s="93"/>
      <c r="U62" s="93"/>
      <c r="V62" s="93"/>
      <c r="W62" s="93"/>
      <c r="X62" s="93"/>
      <c r="Y62" s="93"/>
      <c r="Z62" s="93"/>
      <c r="AA62" s="93"/>
      <c r="AB62" s="96"/>
      <c r="AC62" s="96"/>
      <c r="AD62" s="93"/>
      <c r="AE62" s="305">
        <v>43434</v>
      </c>
      <c r="AF62" s="303"/>
    </row>
    <row r="63" spans="1:32" s="19" customFormat="1" ht="32.25" customHeight="1">
      <c r="A63" s="188" t="s">
        <v>77</v>
      </c>
      <c r="B63" s="184" t="s">
        <v>92</v>
      </c>
      <c r="C63" s="278"/>
      <c r="D63" s="249"/>
      <c r="E63" s="250"/>
      <c r="F63" s="164" t="s">
        <v>39</v>
      </c>
      <c r="G63" s="280" t="s">
        <v>154</v>
      </c>
      <c r="H63" s="280"/>
      <c r="I63" s="280"/>
      <c r="J63" s="280"/>
      <c r="K63" s="250"/>
      <c r="L63" s="250"/>
      <c r="M63" s="250"/>
      <c r="N63" s="250"/>
      <c r="O63" s="250"/>
      <c r="P63" s="250"/>
      <c r="Q63" s="317"/>
      <c r="R63" s="318"/>
      <c r="S63" s="319"/>
      <c r="T63" s="189"/>
      <c r="U63" s="189"/>
      <c r="V63" s="260"/>
      <c r="W63" s="260"/>
      <c r="X63" s="260"/>
      <c r="Y63" s="260"/>
      <c r="Z63" s="260"/>
      <c r="AA63" s="260"/>
      <c r="AB63" s="296"/>
      <c r="AC63" s="296"/>
      <c r="AD63" s="296"/>
      <c r="AE63" s="305"/>
      <c r="AF63" s="303"/>
    </row>
    <row r="64" spans="1:32" s="19" customFormat="1" ht="30.75" customHeight="1">
      <c r="A64" s="158" t="s">
        <v>74</v>
      </c>
      <c r="B64" s="182" t="s">
        <v>70</v>
      </c>
      <c r="C64" s="248">
        <v>19</v>
      </c>
      <c r="D64" s="249" t="s">
        <v>250</v>
      </c>
      <c r="E64" s="250" t="s">
        <v>17</v>
      </c>
      <c r="F64" s="238" t="s">
        <v>26</v>
      </c>
      <c r="G64" s="237">
        <v>43740</v>
      </c>
      <c r="H64" s="219">
        <f>_XLL.DIATRABALHO(G64,H$1,$E$115:$E$145)</f>
        <v>43742</v>
      </c>
      <c r="I64" s="93">
        <v>43791</v>
      </c>
      <c r="J64" s="93">
        <f aca="true" t="shared" si="20" ref="J64:AA64">_XLL.DIATRABALHO(I64,J$1,$E$115:$E$145)</f>
        <v>43796</v>
      </c>
      <c r="K64" s="93">
        <f t="shared" si="20"/>
        <v>43798</v>
      </c>
      <c r="L64" s="93">
        <f t="shared" si="20"/>
        <v>43805</v>
      </c>
      <c r="M64" s="93">
        <f t="shared" si="20"/>
        <v>43811</v>
      </c>
      <c r="N64" s="93">
        <f t="shared" si="20"/>
        <v>43816</v>
      </c>
      <c r="O64" s="93">
        <f t="shared" si="20"/>
        <v>43819</v>
      </c>
      <c r="P64" s="93">
        <f t="shared" si="20"/>
        <v>43823</v>
      </c>
      <c r="Q64" s="93">
        <f t="shared" si="20"/>
        <v>43854</v>
      </c>
      <c r="R64" s="93">
        <f t="shared" si="20"/>
        <v>43858</v>
      </c>
      <c r="S64" s="93">
        <f t="shared" si="20"/>
        <v>43860</v>
      </c>
      <c r="T64" s="93">
        <f t="shared" si="20"/>
        <v>43867</v>
      </c>
      <c r="U64" s="93">
        <f t="shared" si="20"/>
        <v>43872</v>
      </c>
      <c r="V64" s="93">
        <f t="shared" si="20"/>
        <v>43882</v>
      </c>
      <c r="W64" s="93">
        <f t="shared" si="20"/>
        <v>43886</v>
      </c>
      <c r="X64" s="93">
        <f t="shared" si="20"/>
        <v>43928</v>
      </c>
      <c r="Y64" s="93">
        <f t="shared" si="20"/>
        <v>43935</v>
      </c>
      <c r="Z64" s="93">
        <f t="shared" si="20"/>
        <v>43937</v>
      </c>
      <c r="AA64" s="93">
        <f t="shared" si="20"/>
        <v>43942</v>
      </c>
      <c r="AB64" s="93">
        <v>43692</v>
      </c>
      <c r="AC64" s="93">
        <f>_XLL.DIATRABALHO(AB64,AC$1,$E$115:$E$145)</f>
        <v>43696</v>
      </c>
      <c r="AD64" s="93">
        <f>_XLL.DIATRABALHO(AC64,AD$1,$E$115:$E$145)</f>
        <v>43697</v>
      </c>
      <c r="AE64" s="305"/>
      <c r="AF64" s="304"/>
    </row>
    <row r="65" spans="1:253" s="193" customFormat="1" ht="25.5" customHeight="1">
      <c r="A65" s="160" t="s">
        <v>73</v>
      </c>
      <c r="B65" s="183" t="s">
        <v>75</v>
      </c>
      <c r="C65" s="248"/>
      <c r="D65" s="249"/>
      <c r="E65" s="250"/>
      <c r="F65" s="238" t="s">
        <v>25</v>
      </c>
      <c r="G65" s="98">
        <v>43740</v>
      </c>
      <c r="H65" s="98">
        <v>43742</v>
      </c>
      <c r="I65" s="98"/>
      <c r="J65" s="98"/>
      <c r="K65" s="98"/>
      <c r="L65" s="98"/>
      <c r="M65" s="98"/>
      <c r="N65" s="98"/>
      <c r="O65" s="95"/>
      <c r="P65" s="96"/>
      <c r="Q65" s="93"/>
      <c r="R65" s="93"/>
      <c r="S65" s="93"/>
      <c r="T65" s="93"/>
      <c r="U65" s="93"/>
      <c r="V65" s="93"/>
      <c r="W65" s="93"/>
      <c r="X65" s="93"/>
      <c r="Y65" s="93"/>
      <c r="Z65" s="93"/>
      <c r="AA65" s="93"/>
      <c r="AB65" s="96"/>
      <c r="AC65" s="96"/>
      <c r="AD65" s="93"/>
      <c r="AE65" s="187"/>
      <c r="AF65" s="121"/>
      <c r="AG65" s="298"/>
      <c r="AH65" s="242"/>
      <c r="AI65" s="175"/>
      <c r="AJ65" s="19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87"/>
      <c r="BK65" s="121"/>
      <c r="BL65" s="301"/>
      <c r="BM65" s="298"/>
      <c r="BN65" s="298"/>
      <c r="BO65" s="175"/>
      <c r="BP65" s="19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87"/>
      <c r="CQ65" s="121"/>
      <c r="CR65" s="301"/>
      <c r="CS65" s="298"/>
      <c r="CT65" s="298"/>
      <c r="CU65" s="175"/>
      <c r="CV65" s="19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87"/>
      <c r="DW65" s="121"/>
      <c r="DX65" s="301"/>
      <c r="DY65" s="298"/>
      <c r="DZ65" s="298"/>
      <c r="EA65" s="175"/>
      <c r="EB65" s="19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87"/>
      <c r="FC65" s="121"/>
      <c r="FD65" s="301"/>
      <c r="FE65" s="298"/>
      <c r="FF65" s="298"/>
      <c r="FG65" s="175"/>
      <c r="FH65" s="19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87"/>
      <c r="GI65" s="121"/>
      <c r="GJ65" s="301"/>
      <c r="GK65" s="298"/>
      <c r="GL65" s="298"/>
      <c r="GM65" s="175"/>
      <c r="GN65" s="19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87"/>
      <c r="HO65" s="121"/>
      <c r="HP65" s="301"/>
      <c r="HQ65" s="298"/>
      <c r="HR65" s="298"/>
      <c r="HS65" s="175"/>
      <c r="HT65" s="192"/>
      <c r="HU65" s="142"/>
      <c r="HV65" s="142"/>
      <c r="HW65" s="142"/>
      <c r="HX65" s="142"/>
      <c r="HY65" s="142"/>
      <c r="HZ65" s="142"/>
      <c r="IA65" s="142"/>
      <c r="IB65" s="142"/>
      <c r="IC65" s="142"/>
      <c r="ID65" s="142"/>
      <c r="IE65" s="142"/>
      <c r="IF65" s="142"/>
      <c r="IG65" s="142"/>
      <c r="IH65" s="142"/>
      <c r="II65" s="142"/>
      <c r="IJ65" s="142"/>
      <c r="IK65" s="142"/>
      <c r="IL65" s="142"/>
      <c r="IM65" s="142"/>
      <c r="IN65" s="142"/>
      <c r="IO65" s="142"/>
      <c r="IP65" s="142"/>
      <c r="IQ65" s="142"/>
      <c r="IR65" s="142"/>
      <c r="IS65" s="142"/>
    </row>
    <row r="66" spans="1:253" s="193" customFormat="1" ht="38.25" customHeight="1">
      <c r="A66" s="161" t="s">
        <v>77</v>
      </c>
      <c r="B66" s="184" t="s">
        <v>83</v>
      </c>
      <c r="C66" s="248"/>
      <c r="D66" s="249"/>
      <c r="E66" s="250"/>
      <c r="F66" s="238" t="s">
        <v>39</v>
      </c>
      <c r="G66" s="293" t="s">
        <v>164</v>
      </c>
      <c r="H66" s="294"/>
      <c r="I66" s="294"/>
      <c r="J66" s="295"/>
      <c r="K66" s="250"/>
      <c r="L66" s="250"/>
      <c r="M66" s="250"/>
      <c r="N66" s="240"/>
      <c r="O66" s="240"/>
      <c r="P66" s="240"/>
      <c r="Q66" s="281"/>
      <c r="R66" s="281"/>
      <c r="S66" s="281"/>
      <c r="T66" s="281"/>
      <c r="U66" s="281"/>
      <c r="V66" s="260"/>
      <c r="W66" s="260"/>
      <c r="X66" s="260"/>
      <c r="Y66" s="260"/>
      <c r="Z66" s="260"/>
      <c r="AA66" s="260"/>
      <c r="AB66" s="282"/>
      <c r="AC66" s="283"/>
      <c r="AD66" s="284"/>
      <c r="AE66" s="187"/>
      <c r="AF66" s="121"/>
      <c r="AG66" s="298"/>
      <c r="AH66" s="242"/>
      <c r="AI66" s="175"/>
      <c r="AJ66" s="175"/>
      <c r="AK66" s="121"/>
      <c r="AL66" s="175"/>
      <c r="AM66" s="175"/>
      <c r="AN66" s="175"/>
      <c r="AO66" s="175"/>
      <c r="AP66" s="175"/>
      <c r="AQ66" s="175"/>
      <c r="AR66" s="143"/>
      <c r="AS66" s="29"/>
      <c r="AT66" s="29"/>
      <c r="AU66" s="142"/>
      <c r="AV66" s="142"/>
      <c r="AW66" s="142"/>
      <c r="AX66" s="142"/>
      <c r="AY66" s="142"/>
      <c r="AZ66" s="142"/>
      <c r="BA66" s="142"/>
      <c r="BB66" s="142"/>
      <c r="BC66" s="142"/>
      <c r="BD66" s="142"/>
      <c r="BE66" s="142"/>
      <c r="BF66" s="142"/>
      <c r="BG66" s="29"/>
      <c r="BH66" s="29"/>
      <c r="BI66" s="142"/>
      <c r="BJ66" s="187"/>
      <c r="BK66" s="121"/>
      <c r="BL66" s="301"/>
      <c r="BM66" s="298"/>
      <c r="BN66" s="298"/>
      <c r="BO66" s="175"/>
      <c r="BP66" s="175"/>
      <c r="BQ66" s="121"/>
      <c r="BR66" s="175"/>
      <c r="BS66" s="175"/>
      <c r="BT66" s="175"/>
      <c r="BU66" s="175"/>
      <c r="BV66" s="175"/>
      <c r="BW66" s="175"/>
      <c r="BX66" s="143"/>
      <c r="BY66" s="29"/>
      <c r="BZ66" s="29"/>
      <c r="CA66" s="142"/>
      <c r="CB66" s="142"/>
      <c r="CC66" s="142"/>
      <c r="CD66" s="142"/>
      <c r="CE66" s="142"/>
      <c r="CF66" s="142"/>
      <c r="CG66" s="142"/>
      <c r="CH66" s="142"/>
      <c r="CI66" s="142"/>
      <c r="CJ66" s="142"/>
      <c r="CK66" s="142"/>
      <c r="CL66" s="142"/>
      <c r="CM66" s="29"/>
      <c r="CN66" s="29"/>
      <c r="CO66" s="142"/>
      <c r="CP66" s="187"/>
      <c r="CQ66" s="121"/>
      <c r="CR66" s="301"/>
      <c r="CS66" s="298"/>
      <c r="CT66" s="298"/>
      <c r="CU66" s="175"/>
      <c r="CV66" s="175"/>
      <c r="CW66" s="121"/>
      <c r="CX66" s="175"/>
      <c r="CY66" s="175"/>
      <c r="CZ66" s="175"/>
      <c r="DA66" s="175"/>
      <c r="DB66" s="175"/>
      <c r="DC66" s="175"/>
      <c r="DD66" s="143"/>
      <c r="DE66" s="29"/>
      <c r="DF66" s="29"/>
      <c r="DG66" s="142"/>
      <c r="DH66" s="142"/>
      <c r="DI66" s="142"/>
      <c r="DJ66" s="142"/>
      <c r="DK66" s="142"/>
      <c r="DL66" s="142"/>
      <c r="DM66" s="142"/>
      <c r="DN66" s="142"/>
      <c r="DO66" s="142"/>
      <c r="DP66" s="142"/>
      <c r="DQ66" s="142"/>
      <c r="DR66" s="142"/>
      <c r="DS66" s="29"/>
      <c r="DT66" s="29"/>
      <c r="DU66" s="142"/>
      <c r="DV66" s="187"/>
      <c r="DW66" s="121"/>
      <c r="DX66" s="301"/>
      <c r="DY66" s="298"/>
      <c r="DZ66" s="298"/>
      <c r="EA66" s="175"/>
      <c r="EB66" s="175"/>
      <c r="EC66" s="121"/>
      <c r="ED66" s="175"/>
      <c r="EE66" s="175"/>
      <c r="EF66" s="175"/>
      <c r="EG66" s="175"/>
      <c r="EH66" s="175"/>
      <c r="EI66" s="175"/>
      <c r="EJ66" s="143"/>
      <c r="EK66" s="29"/>
      <c r="EL66" s="29"/>
      <c r="EM66" s="142"/>
      <c r="EN66" s="142"/>
      <c r="EO66" s="142"/>
      <c r="EP66" s="142"/>
      <c r="EQ66" s="142"/>
      <c r="ER66" s="142"/>
      <c r="ES66" s="142"/>
      <c r="ET66" s="142"/>
      <c r="EU66" s="142"/>
      <c r="EV66" s="142"/>
      <c r="EW66" s="142"/>
      <c r="EX66" s="142"/>
      <c r="EY66" s="29"/>
      <c r="EZ66" s="29"/>
      <c r="FA66" s="142"/>
      <c r="FB66" s="187"/>
      <c r="FC66" s="121"/>
      <c r="FD66" s="301"/>
      <c r="FE66" s="298"/>
      <c r="FF66" s="298"/>
      <c r="FG66" s="175"/>
      <c r="FH66" s="175"/>
      <c r="FI66" s="121"/>
      <c r="FJ66" s="175"/>
      <c r="FK66" s="175"/>
      <c r="FL66" s="175"/>
      <c r="FM66" s="175"/>
      <c r="FN66" s="175"/>
      <c r="FO66" s="175"/>
      <c r="FP66" s="143"/>
      <c r="FQ66" s="29"/>
      <c r="FR66" s="29"/>
      <c r="FS66" s="142"/>
      <c r="FT66" s="142"/>
      <c r="FU66" s="142"/>
      <c r="FV66" s="142"/>
      <c r="FW66" s="142"/>
      <c r="FX66" s="142"/>
      <c r="FY66" s="142"/>
      <c r="FZ66" s="142"/>
      <c r="GA66" s="142"/>
      <c r="GB66" s="142"/>
      <c r="GC66" s="142"/>
      <c r="GD66" s="142"/>
      <c r="GE66" s="29"/>
      <c r="GF66" s="29"/>
      <c r="GG66" s="142"/>
      <c r="GH66" s="187"/>
      <c r="GI66" s="121"/>
      <c r="GJ66" s="301"/>
      <c r="GK66" s="298"/>
      <c r="GL66" s="298"/>
      <c r="GM66" s="175"/>
      <c r="GN66" s="175"/>
      <c r="GO66" s="121"/>
      <c r="GP66" s="175"/>
      <c r="GQ66" s="175"/>
      <c r="GR66" s="175"/>
      <c r="GS66" s="175"/>
      <c r="GT66" s="175"/>
      <c r="GU66" s="175"/>
      <c r="GV66" s="143"/>
      <c r="GW66" s="29"/>
      <c r="GX66" s="29"/>
      <c r="GY66" s="142"/>
      <c r="GZ66" s="142"/>
      <c r="HA66" s="142"/>
      <c r="HB66" s="142"/>
      <c r="HC66" s="142"/>
      <c r="HD66" s="142"/>
      <c r="HE66" s="142"/>
      <c r="HF66" s="142"/>
      <c r="HG66" s="142"/>
      <c r="HH66" s="142"/>
      <c r="HI66" s="142"/>
      <c r="HJ66" s="142"/>
      <c r="HK66" s="29"/>
      <c r="HL66" s="29"/>
      <c r="HM66" s="142"/>
      <c r="HN66" s="187"/>
      <c r="HO66" s="121"/>
      <c r="HP66" s="301"/>
      <c r="HQ66" s="298"/>
      <c r="HR66" s="298"/>
      <c r="HS66" s="175"/>
      <c r="HT66" s="175"/>
      <c r="HU66" s="121"/>
      <c r="HV66" s="175"/>
      <c r="HW66" s="175"/>
      <c r="HX66" s="175"/>
      <c r="HY66" s="175"/>
      <c r="HZ66" s="175"/>
      <c r="IA66" s="175"/>
      <c r="IB66" s="143"/>
      <c r="IC66" s="29"/>
      <c r="ID66" s="29"/>
      <c r="IE66" s="142"/>
      <c r="IF66" s="142"/>
      <c r="IG66" s="142"/>
      <c r="IH66" s="142"/>
      <c r="II66" s="142"/>
      <c r="IJ66" s="142"/>
      <c r="IK66" s="142"/>
      <c r="IL66" s="142"/>
      <c r="IM66" s="142"/>
      <c r="IN66" s="142"/>
      <c r="IO66" s="142"/>
      <c r="IP66" s="142"/>
      <c r="IQ66" s="29"/>
      <c r="IR66" s="29"/>
      <c r="IS66" s="142"/>
    </row>
    <row r="67" spans="1:253" s="193" customFormat="1" ht="38.25" customHeight="1">
      <c r="A67" s="158" t="s">
        <v>74</v>
      </c>
      <c r="B67" s="182" t="s">
        <v>70</v>
      </c>
      <c r="C67" s="278">
        <v>20</v>
      </c>
      <c r="D67" s="290" t="s">
        <v>275</v>
      </c>
      <c r="E67" s="250" t="s">
        <v>18</v>
      </c>
      <c r="F67" s="238" t="s">
        <v>26</v>
      </c>
      <c r="G67" s="237">
        <v>43605</v>
      </c>
      <c r="H67" s="219">
        <f>_XLL.DIATRABALHO(G67,H$1,$E$115:$E$145)</f>
        <v>43607</v>
      </c>
      <c r="I67" s="93">
        <v>43789</v>
      </c>
      <c r="J67" s="93">
        <f aca="true" t="shared" si="21" ref="J67:AD67">_XLL.DIATRABALHO(I67,J$1,$E$115:$E$145)</f>
        <v>43794</v>
      </c>
      <c r="K67" s="93">
        <f t="shared" si="21"/>
        <v>43796</v>
      </c>
      <c r="L67" s="93">
        <f t="shared" si="21"/>
        <v>43803</v>
      </c>
      <c r="M67" s="93">
        <f t="shared" si="21"/>
        <v>43809</v>
      </c>
      <c r="N67" s="93">
        <f t="shared" si="21"/>
        <v>43812</v>
      </c>
      <c r="O67" s="93">
        <f t="shared" si="21"/>
        <v>43817</v>
      </c>
      <c r="P67" s="93">
        <f t="shared" si="21"/>
        <v>43819</v>
      </c>
      <c r="Q67" s="93">
        <f t="shared" si="21"/>
        <v>43852</v>
      </c>
      <c r="R67" s="93">
        <f t="shared" si="21"/>
        <v>43854</v>
      </c>
      <c r="S67" s="93">
        <f t="shared" si="21"/>
        <v>43858</v>
      </c>
      <c r="T67" s="93">
        <f t="shared" si="21"/>
        <v>43865</v>
      </c>
      <c r="U67" s="93">
        <f t="shared" si="21"/>
        <v>43868</v>
      </c>
      <c r="V67" s="93">
        <f t="shared" si="21"/>
        <v>43880</v>
      </c>
      <c r="W67" s="93">
        <f t="shared" si="21"/>
        <v>43882</v>
      </c>
      <c r="X67" s="93">
        <f t="shared" si="21"/>
        <v>43924</v>
      </c>
      <c r="Y67" s="93">
        <f t="shared" si="21"/>
        <v>43931</v>
      </c>
      <c r="Z67" s="93">
        <f t="shared" si="21"/>
        <v>43935</v>
      </c>
      <c r="AA67" s="93">
        <f t="shared" si="21"/>
        <v>43938</v>
      </c>
      <c r="AB67" s="93">
        <f t="shared" si="21"/>
        <v>43943</v>
      </c>
      <c r="AC67" s="93">
        <f t="shared" si="21"/>
        <v>43945</v>
      </c>
      <c r="AD67" s="93">
        <f t="shared" si="21"/>
        <v>43948</v>
      </c>
      <c r="AE67" s="187"/>
      <c r="AF67" s="121"/>
      <c r="AG67" s="298"/>
      <c r="AH67" s="242"/>
      <c r="AI67" s="175"/>
      <c r="AJ67" s="302"/>
      <c r="AK67" s="302"/>
      <c r="AL67" s="302"/>
      <c r="AM67" s="302"/>
      <c r="AN67" s="298"/>
      <c r="AO67" s="298"/>
      <c r="AP67" s="298"/>
      <c r="AQ67" s="298"/>
      <c r="AR67" s="298"/>
      <c r="AS67" s="298"/>
      <c r="AT67" s="175"/>
      <c r="AU67" s="299"/>
      <c r="AV67" s="299"/>
      <c r="AW67" s="299"/>
      <c r="AX67" s="299"/>
      <c r="AY67" s="299"/>
      <c r="AZ67" s="299"/>
      <c r="BA67" s="300"/>
      <c r="BB67" s="300"/>
      <c r="BC67" s="300"/>
      <c r="BD67" s="300"/>
      <c r="BE67" s="300"/>
      <c r="BF67" s="300"/>
      <c r="BG67" s="297"/>
      <c r="BH67" s="297"/>
      <c r="BI67" s="297"/>
      <c r="BJ67" s="187"/>
      <c r="BK67" s="121"/>
      <c r="BL67" s="301"/>
      <c r="BM67" s="298"/>
      <c r="BN67" s="298"/>
      <c r="BO67" s="175"/>
      <c r="BP67" s="302"/>
      <c r="BQ67" s="302"/>
      <c r="BR67" s="302"/>
      <c r="BS67" s="302"/>
      <c r="BT67" s="298"/>
      <c r="BU67" s="298"/>
      <c r="BV67" s="298"/>
      <c r="BW67" s="298"/>
      <c r="BX67" s="298"/>
      <c r="BY67" s="298"/>
      <c r="BZ67" s="175"/>
      <c r="CA67" s="299"/>
      <c r="CB67" s="299"/>
      <c r="CC67" s="299"/>
      <c r="CD67" s="299"/>
      <c r="CE67" s="299"/>
      <c r="CF67" s="299"/>
      <c r="CG67" s="300"/>
      <c r="CH67" s="300"/>
      <c r="CI67" s="300"/>
      <c r="CJ67" s="300"/>
      <c r="CK67" s="300"/>
      <c r="CL67" s="300"/>
      <c r="CM67" s="297"/>
      <c r="CN67" s="297"/>
      <c r="CO67" s="297"/>
      <c r="CP67" s="187"/>
      <c r="CQ67" s="121"/>
      <c r="CR67" s="301"/>
      <c r="CS67" s="298"/>
      <c r="CT67" s="298"/>
      <c r="CU67" s="175"/>
      <c r="CV67" s="302"/>
      <c r="CW67" s="302"/>
      <c r="CX67" s="302"/>
      <c r="CY67" s="302"/>
      <c r="CZ67" s="298"/>
      <c r="DA67" s="298"/>
      <c r="DB67" s="298"/>
      <c r="DC67" s="298"/>
      <c r="DD67" s="298"/>
      <c r="DE67" s="298"/>
      <c r="DF67" s="175"/>
      <c r="DG67" s="299"/>
      <c r="DH67" s="299"/>
      <c r="DI67" s="299"/>
      <c r="DJ67" s="299"/>
      <c r="DK67" s="299"/>
      <c r="DL67" s="299"/>
      <c r="DM67" s="300"/>
      <c r="DN67" s="300"/>
      <c r="DO67" s="300"/>
      <c r="DP67" s="300"/>
      <c r="DQ67" s="300"/>
      <c r="DR67" s="300"/>
      <c r="DS67" s="297"/>
      <c r="DT67" s="297"/>
      <c r="DU67" s="297"/>
      <c r="DV67" s="187"/>
      <c r="DW67" s="121"/>
      <c r="DX67" s="301"/>
      <c r="DY67" s="298"/>
      <c r="DZ67" s="298"/>
      <c r="EA67" s="175"/>
      <c r="EB67" s="302"/>
      <c r="EC67" s="302"/>
      <c r="ED67" s="302"/>
      <c r="EE67" s="302"/>
      <c r="EF67" s="298"/>
      <c r="EG67" s="298"/>
      <c r="EH67" s="298"/>
      <c r="EI67" s="298"/>
      <c r="EJ67" s="298"/>
      <c r="EK67" s="298"/>
      <c r="EL67" s="175"/>
      <c r="EM67" s="299"/>
      <c r="EN67" s="299"/>
      <c r="EO67" s="299"/>
      <c r="EP67" s="299"/>
      <c r="EQ67" s="299"/>
      <c r="ER67" s="299"/>
      <c r="ES67" s="300"/>
      <c r="ET67" s="300"/>
      <c r="EU67" s="300"/>
      <c r="EV67" s="300"/>
      <c r="EW67" s="300"/>
      <c r="EX67" s="300"/>
      <c r="EY67" s="297"/>
      <c r="EZ67" s="297"/>
      <c r="FA67" s="297"/>
      <c r="FB67" s="187"/>
      <c r="FC67" s="121"/>
      <c r="FD67" s="301"/>
      <c r="FE67" s="298"/>
      <c r="FF67" s="298"/>
      <c r="FG67" s="175"/>
      <c r="FH67" s="302"/>
      <c r="FI67" s="302"/>
      <c r="FJ67" s="302"/>
      <c r="FK67" s="302"/>
      <c r="FL67" s="298"/>
      <c r="FM67" s="298"/>
      <c r="FN67" s="298"/>
      <c r="FO67" s="298"/>
      <c r="FP67" s="298"/>
      <c r="FQ67" s="298"/>
      <c r="FR67" s="175"/>
      <c r="FS67" s="299"/>
      <c r="FT67" s="299"/>
      <c r="FU67" s="299"/>
      <c r="FV67" s="299"/>
      <c r="FW67" s="299"/>
      <c r="FX67" s="299"/>
      <c r="FY67" s="300"/>
      <c r="FZ67" s="300"/>
      <c r="GA67" s="300"/>
      <c r="GB67" s="300"/>
      <c r="GC67" s="300"/>
      <c r="GD67" s="300"/>
      <c r="GE67" s="297"/>
      <c r="GF67" s="297"/>
      <c r="GG67" s="297"/>
      <c r="GH67" s="187"/>
      <c r="GI67" s="121"/>
      <c r="GJ67" s="301"/>
      <c r="GK67" s="298"/>
      <c r="GL67" s="298"/>
      <c r="GM67" s="175"/>
      <c r="GN67" s="302"/>
      <c r="GO67" s="302"/>
      <c r="GP67" s="302"/>
      <c r="GQ67" s="302"/>
      <c r="GR67" s="298"/>
      <c r="GS67" s="298"/>
      <c r="GT67" s="298"/>
      <c r="GU67" s="298"/>
      <c r="GV67" s="298"/>
      <c r="GW67" s="298"/>
      <c r="GX67" s="175"/>
      <c r="GY67" s="299"/>
      <c r="GZ67" s="299"/>
      <c r="HA67" s="299"/>
      <c r="HB67" s="299"/>
      <c r="HC67" s="299"/>
      <c r="HD67" s="299"/>
      <c r="HE67" s="300"/>
      <c r="HF67" s="300"/>
      <c r="HG67" s="300"/>
      <c r="HH67" s="300"/>
      <c r="HI67" s="300"/>
      <c r="HJ67" s="300"/>
      <c r="HK67" s="297"/>
      <c r="HL67" s="297"/>
      <c r="HM67" s="297"/>
      <c r="HN67" s="187"/>
      <c r="HO67" s="121"/>
      <c r="HP67" s="301"/>
      <c r="HQ67" s="298"/>
      <c r="HR67" s="298"/>
      <c r="HS67" s="175"/>
      <c r="HT67" s="302"/>
      <c r="HU67" s="302"/>
      <c r="HV67" s="302"/>
      <c r="HW67" s="302"/>
      <c r="HX67" s="298"/>
      <c r="HY67" s="298"/>
      <c r="HZ67" s="298"/>
      <c r="IA67" s="298"/>
      <c r="IB67" s="298"/>
      <c r="IC67" s="298"/>
      <c r="ID67" s="175"/>
      <c r="IE67" s="299"/>
      <c r="IF67" s="299"/>
      <c r="IG67" s="299"/>
      <c r="IH67" s="299"/>
      <c r="II67" s="299"/>
      <c r="IJ67" s="299"/>
      <c r="IK67" s="300"/>
      <c r="IL67" s="300"/>
      <c r="IM67" s="300"/>
      <c r="IN67" s="300"/>
      <c r="IO67" s="300"/>
      <c r="IP67" s="300"/>
      <c r="IQ67" s="297"/>
      <c r="IR67" s="297"/>
      <c r="IS67" s="297"/>
    </row>
    <row r="68" spans="1:32" s="19" customFormat="1" ht="30">
      <c r="A68" s="160" t="s">
        <v>73</v>
      </c>
      <c r="B68" s="183" t="s">
        <v>75</v>
      </c>
      <c r="C68" s="278"/>
      <c r="D68" s="291"/>
      <c r="E68" s="250"/>
      <c r="F68" s="238" t="s">
        <v>25</v>
      </c>
      <c r="G68" s="98">
        <v>43605</v>
      </c>
      <c r="H68" s="98">
        <v>43606</v>
      </c>
      <c r="I68" s="98"/>
      <c r="J68" s="98"/>
      <c r="K68" s="98"/>
      <c r="L68" s="98"/>
      <c r="M68" s="98"/>
      <c r="N68" s="98"/>
      <c r="O68" s="95"/>
      <c r="P68" s="96"/>
      <c r="Q68" s="93"/>
      <c r="R68" s="93"/>
      <c r="S68" s="93"/>
      <c r="T68" s="93"/>
      <c r="U68" s="93"/>
      <c r="V68" s="93"/>
      <c r="W68" s="93"/>
      <c r="X68" s="93"/>
      <c r="Y68" s="93"/>
      <c r="Z68" s="93"/>
      <c r="AA68" s="93"/>
      <c r="AB68" s="96"/>
      <c r="AC68" s="96"/>
      <c r="AD68" s="93"/>
      <c r="AE68" s="194"/>
      <c r="AF68" s="195"/>
    </row>
    <row r="69" spans="1:32" s="19" customFormat="1" ht="30.75">
      <c r="A69" s="161" t="s">
        <v>77</v>
      </c>
      <c r="B69" s="184" t="s">
        <v>83</v>
      </c>
      <c r="C69" s="278"/>
      <c r="D69" s="292"/>
      <c r="E69" s="250"/>
      <c r="F69" s="238" t="s">
        <v>39</v>
      </c>
      <c r="G69" s="280" t="s">
        <v>169</v>
      </c>
      <c r="H69" s="280"/>
      <c r="I69" s="280"/>
      <c r="J69" s="280"/>
      <c r="K69" s="250"/>
      <c r="L69" s="250"/>
      <c r="M69" s="250"/>
      <c r="N69" s="250"/>
      <c r="O69" s="250"/>
      <c r="P69" s="250"/>
      <c r="Q69" s="281"/>
      <c r="R69" s="281"/>
      <c r="S69" s="281"/>
      <c r="T69" s="281"/>
      <c r="U69" s="281"/>
      <c r="V69" s="260"/>
      <c r="W69" s="260"/>
      <c r="X69" s="260"/>
      <c r="Y69" s="260"/>
      <c r="Z69" s="260"/>
      <c r="AA69" s="260"/>
      <c r="AB69" s="282"/>
      <c r="AC69" s="283"/>
      <c r="AD69" s="284"/>
      <c r="AE69" s="194"/>
      <c r="AF69" s="195"/>
    </row>
    <row r="70" spans="1:32" s="19" customFormat="1" ht="43.5" customHeight="1">
      <c r="A70" s="158" t="s">
        <v>74</v>
      </c>
      <c r="B70" s="182" t="s">
        <v>70</v>
      </c>
      <c r="C70" s="248">
        <v>21</v>
      </c>
      <c r="D70" s="290" t="s">
        <v>276</v>
      </c>
      <c r="E70" s="250" t="s">
        <v>18</v>
      </c>
      <c r="F70" s="238" t="s">
        <v>26</v>
      </c>
      <c r="G70" s="98">
        <v>43882</v>
      </c>
      <c r="H70" s="93">
        <f>_XLL.DIATRABALHO(G70,H$1,$E$115:$E$145)</f>
        <v>43886</v>
      </c>
      <c r="I70" s="93">
        <v>43635</v>
      </c>
      <c r="J70" s="93">
        <f aca="true" t="shared" si="22" ref="J70:AD70">_XLL.DIATRABALHO(I70,J$1,$E$115:$E$145)</f>
        <v>43641</v>
      </c>
      <c r="K70" s="93">
        <f t="shared" si="22"/>
        <v>43643</v>
      </c>
      <c r="L70" s="93">
        <f t="shared" si="22"/>
        <v>43650</v>
      </c>
      <c r="M70" s="93">
        <f t="shared" si="22"/>
        <v>43656</v>
      </c>
      <c r="N70" s="93">
        <f t="shared" si="22"/>
        <v>43661</v>
      </c>
      <c r="O70" s="93">
        <f t="shared" si="22"/>
        <v>43664</v>
      </c>
      <c r="P70" s="93">
        <f t="shared" si="22"/>
        <v>43668</v>
      </c>
      <c r="Q70" s="93">
        <f t="shared" si="22"/>
        <v>43698</v>
      </c>
      <c r="R70" s="93">
        <f t="shared" si="22"/>
        <v>43700</v>
      </c>
      <c r="S70" s="93">
        <f t="shared" si="22"/>
        <v>43704</v>
      </c>
      <c r="T70" s="93">
        <f t="shared" si="22"/>
        <v>43711</v>
      </c>
      <c r="U70" s="93">
        <f t="shared" si="22"/>
        <v>43714</v>
      </c>
      <c r="V70" s="93">
        <f t="shared" si="22"/>
        <v>43726</v>
      </c>
      <c r="W70" s="93">
        <f t="shared" si="22"/>
        <v>43728</v>
      </c>
      <c r="X70" s="93">
        <f t="shared" si="22"/>
        <v>43773</v>
      </c>
      <c r="Y70" s="93">
        <f t="shared" si="22"/>
        <v>43780</v>
      </c>
      <c r="Z70" s="93">
        <f t="shared" si="22"/>
        <v>43782</v>
      </c>
      <c r="AA70" s="93">
        <f t="shared" si="22"/>
        <v>43788</v>
      </c>
      <c r="AB70" s="93">
        <f t="shared" si="22"/>
        <v>43791</v>
      </c>
      <c r="AC70" s="93">
        <f t="shared" si="22"/>
        <v>43795</v>
      </c>
      <c r="AD70" s="93">
        <f t="shared" si="22"/>
        <v>43796</v>
      </c>
      <c r="AE70" s="194"/>
      <c r="AF70" s="195"/>
    </row>
    <row r="71" spans="1:32" s="19" customFormat="1" ht="30">
      <c r="A71" s="160" t="s">
        <v>73</v>
      </c>
      <c r="B71" s="183" t="s">
        <v>85</v>
      </c>
      <c r="C71" s="248"/>
      <c r="D71" s="291"/>
      <c r="E71" s="250"/>
      <c r="F71" s="238" t="s">
        <v>25</v>
      </c>
      <c r="G71" s="98"/>
      <c r="H71" s="98"/>
      <c r="I71" s="98"/>
      <c r="J71" s="98"/>
      <c r="K71" s="98"/>
      <c r="L71" s="98"/>
      <c r="M71" s="98"/>
      <c r="N71" s="98"/>
      <c r="O71" s="95"/>
      <c r="P71" s="96"/>
      <c r="Q71" s="93"/>
      <c r="R71" s="93"/>
      <c r="S71" s="93"/>
      <c r="T71" s="93"/>
      <c r="U71" s="93"/>
      <c r="V71" s="93"/>
      <c r="W71" s="93"/>
      <c r="X71" s="93"/>
      <c r="Y71" s="93"/>
      <c r="Z71" s="93"/>
      <c r="AA71" s="93"/>
      <c r="AB71" s="96"/>
      <c r="AC71" s="96"/>
      <c r="AD71" s="93"/>
      <c r="AE71" s="196"/>
      <c r="AF71" s="195"/>
    </row>
    <row r="72" spans="1:32" s="19" customFormat="1" ht="30.75">
      <c r="A72" s="161" t="s">
        <v>77</v>
      </c>
      <c r="B72" s="184" t="s">
        <v>92</v>
      </c>
      <c r="C72" s="248"/>
      <c r="D72" s="292"/>
      <c r="E72" s="250"/>
      <c r="F72" s="238" t="s">
        <v>39</v>
      </c>
      <c r="G72" s="280" t="s">
        <v>168</v>
      </c>
      <c r="H72" s="280"/>
      <c r="I72" s="280"/>
      <c r="J72" s="280"/>
      <c r="K72" s="310"/>
      <c r="L72" s="250"/>
      <c r="M72" s="250"/>
      <c r="N72" s="250"/>
      <c r="O72" s="250"/>
      <c r="P72" s="250"/>
      <c r="Q72" s="281"/>
      <c r="R72" s="281"/>
      <c r="S72" s="281"/>
      <c r="T72" s="281"/>
      <c r="U72" s="281"/>
      <c r="V72" s="260"/>
      <c r="W72" s="260"/>
      <c r="X72" s="260"/>
      <c r="Y72" s="260"/>
      <c r="Z72" s="260"/>
      <c r="AA72" s="260"/>
      <c r="AB72" s="282"/>
      <c r="AC72" s="283"/>
      <c r="AD72" s="284"/>
      <c r="AE72" s="196"/>
      <c r="AF72" s="195"/>
    </row>
    <row r="73" spans="1:32" s="19" customFormat="1" ht="42" customHeight="1">
      <c r="A73" s="160" t="s">
        <v>74</v>
      </c>
      <c r="B73" s="183" t="s">
        <v>70</v>
      </c>
      <c r="C73" s="248">
        <v>22</v>
      </c>
      <c r="D73" s="249" t="s">
        <v>147</v>
      </c>
      <c r="E73" s="250" t="s">
        <v>38</v>
      </c>
      <c r="F73" s="164" t="s">
        <v>26</v>
      </c>
      <c r="G73" s="93">
        <v>43921</v>
      </c>
      <c r="H73" s="93">
        <f aca="true" t="shared" si="23" ref="H73:AD73">_XLL.DIATRABALHO(G73,H$1,$E$115:$E$145)</f>
        <v>43923</v>
      </c>
      <c r="I73" s="93">
        <f t="shared" si="23"/>
        <v>43930</v>
      </c>
      <c r="J73" s="93">
        <f t="shared" si="23"/>
        <v>43935</v>
      </c>
      <c r="K73" s="93">
        <f t="shared" si="23"/>
        <v>43937</v>
      </c>
      <c r="L73" s="93">
        <f t="shared" si="23"/>
        <v>43944</v>
      </c>
      <c r="M73" s="93">
        <f t="shared" si="23"/>
        <v>43950</v>
      </c>
      <c r="N73" s="93">
        <f t="shared" si="23"/>
        <v>43955</v>
      </c>
      <c r="O73" s="93">
        <f t="shared" si="23"/>
        <v>43958</v>
      </c>
      <c r="P73" s="93">
        <f t="shared" si="23"/>
        <v>43962</v>
      </c>
      <c r="Q73" s="93">
        <f t="shared" si="23"/>
        <v>43992</v>
      </c>
      <c r="R73" s="93">
        <f t="shared" si="23"/>
        <v>43994</v>
      </c>
      <c r="S73" s="93">
        <f t="shared" si="23"/>
        <v>43998</v>
      </c>
      <c r="T73" s="93">
        <f t="shared" si="23"/>
        <v>44005</v>
      </c>
      <c r="U73" s="93">
        <f t="shared" si="23"/>
        <v>44008</v>
      </c>
      <c r="V73" s="93">
        <f t="shared" si="23"/>
        <v>44020</v>
      </c>
      <c r="W73" s="93">
        <f t="shared" si="23"/>
        <v>44022</v>
      </c>
      <c r="X73" s="93">
        <f t="shared" si="23"/>
        <v>44064</v>
      </c>
      <c r="Y73" s="93">
        <f t="shared" si="23"/>
        <v>44071</v>
      </c>
      <c r="Z73" s="93">
        <f t="shared" si="23"/>
        <v>44075</v>
      </c>
      <c r="AA73" s="93">
        <f t="shared" si="23"/>
        <v>44078</v>
      </c>
      <c r="AB73" s="93">
        <f t="shared" si="23"/>
        <v>44083</v>
      </c>
      <c r="AC73" s="93">
        <f t="shared" si="23"/>
        <v>44085</v>
      </c>
      <c r="AD73" s="93">
        <f t="shared" si="23"/>
        <v>44088</v>
      </c>
      <c r="AE73" s="196"/>
      <c r="AF73" s="195"/>
    </row>
    <row r="74" spans="1:32" s="19" customFormat="1" ht="30">
      <c r="A74" s="160" t="s">
        <v>73</v>
      </c>
      <c r="B74" s="183" t="s">
        <v>85</v>
      </c>
      <c r="C74" s="248"/>
      <c r="D74" s="249"/>
      <c r="E74" s="250"/>
      <c r="F74" s="164" t="s">
        <v>25</v>
      </c>
      <c r="G74" s="98"/>
      <c r="H74" s="98"/>
      <c r="I74" s="164"/>
      <c r="J74" s="164"/>
      <c r="K74" s="164"/>
      <c r="L74" s="164"/>
      <c r="M74" s="164"/>
      <c r="N74" s="164"/>
      <c r="O74" s="95"/>
      <c r="P74" s="96"/>
      <c r="Q74" s="93"/>
      <c r="R74" s="93"/>
      <c r="S74" s="93"/>
      <c r="T74" s="93"/>
      <c r="U74" s="93"/>
      <c r="V74" s="93"/>
      <c r="W74" s="93"/>
      <c r="X74" s="93"/>
      <c r="Y74" s="93"/>
      <c r="Z74" s="93"/>
      <c r="AA74" s="93"/>
      <c r="AB74" s="96"/>
      <c r="AC74" s="96"/>
      <c r="AD74" s="93"/>
      <c r="AE74" s="196"/>
      <c r="AF74" s="195"/>
    </row>
    <row r="75" spans="1:32" s="19" customFormat="1" ht="30.75">
      <c r="A75" s="161" t="s">
        <v>77</v>
      </c>
      <c r="B75" s="184" t="s">
        <v>92</v>
      </c>
      <c r="C75" s="248"/>
      <c r="D75" s="249"/>
      <c r="E75" s="250"/>
      <c r="F75" s="164" t="s">
        <v>39</v>
      </c>
      <c r="G75" s="293" t="s">
        <v>155</v>
      </c>
      <c r="H75" s="294"/>
      <c r="I75" s="294"/>
      <c r="J75" s="295"/>
      <c r="K75" s="250"/>
      <c r="L75" s="250"/>
      <c r="M75" s="250"/>
      <c r="N75" s="190"/>
      <c r="O75" s="190"/>
      <c r="P75" s="191"/>
      <c r="Q75" s="281"/>
      <c r="R75" s="281"/>
      <c r="S75" s="281"/>
      <c r="T75" s="281"/>
      <c r="U75" s="281"/>
      <c r="V75" s="260"/>
      <c r="W75" s="260"/>
      <c r="X75" s="260"/>
      <c r="Y75" s="260"/>
      <c r="Z75" s="260"/>
      <c r="AA75" s="260"/>
      <c r="AB75" s="296"/>
      <c r="AC75" s="296"/>
      <c r="AD75" s="296"/>
      <c r="AE75" s="196"/>
      <c r="AF75" s="195"/>
    </row>
    <row r="76" spans="1:32" s="19" customFormat="1" ht="45.75" customHeight="1">
      <c r="A76" s="158" t="s">
        <v>74</v>
      </c>
      <c r="B76" s="182" t="s">
        <v>70</v>
      </c>
      <c r="C76" s="248">
        <v>23</v>
      </c>
      <c r="D76" s="249" t="s">
        <v>148</v>
      </c>
      <c r="E76" s="250" t="s">
        <v>38</v>
      </c>
      <c r="F76" s="164" t="s">
        <v>26</v>
      </c>
      <c r="G76" s="93">
        <v>43980</v>
      </c>
      <c r="H76" s="93">
        <f aca="true" t="shared" si="24" ref="H76:AD76">_XLL.DIATRABALHO(G76,H$1,$E$115:$E$145)</f>
        <v>43984</v>
      </c>
      <c r="I76" s="93">
        <f t="shared" si="24"/>
        <v>43991</v>
      </c>
      <c r="J76" s="93">
        <f t="shared" si="24"/>
        <v>43994</v>
      </c>
      <c r="K76" s="93">
        <f t="shared" si="24"/>
        <v>43998</v>
      </c>
      <c r="L76" s="93">
        <f t="shared" si="24"/>
        <v>44005</v>
      </c>
      <c r="M76" s="93">
        <f t="shared" si="24"/>
        <v>44011</v>
      </c>
      <c r="N76" s="93">
        <f t="shared" si="24"/>
        <v>44014</v>
      </c>
      <c r="O76" s="93">
        <f t="shared" si="24"/>
        <v>44019</v>
      </c>
      <c r="P76" s="93">
        <f t="shared" si="24"/>
        <v>44021</v>
      </c>
      <c r="Q76" s="93">
        <f t="shared" si="24"/>
        <v>44053</v>
      </c>
      <c r="R76" s="93">
        <f t="shared" si="24"/>
        <v>44055</v>
      </c>
      <c r="S76" s="93">
        <f t="shared" si="24"/>
        <v>44057</v>
      </c>
      <c r="T76" s="93">
        <f t="shared" si="24"/>
        <v>44064</v>
      </c>
      <c r="U76" s="93">
        <f t="shared" si="24"/>
        <v>44069</v>
      </c>
      <c r="V76" s="93">
        <f t="shared" si="24"/>
        <v>44081</v>
      </c>
      <c r="W76" s="93">
        <f t="shared" si="24"/>
        <v>44083</v>
      </c>
      <c r="X76" s="93">
        <f t="shared" si="24"/>
        <v>44125</v>
      </c>
      <c r="Y76" s="93">
        <f t="shared" si="24"/>
        <v>44132</v>
      </c>
      <c r="Z76" s="93">
        <f t="shared" si="24"/>
        <v>44134</v>
      </c>
      <c r="AA76" s="93">
        <f t="shared" si="24"/>
        <v>44139</v>
      </c>
      <c r="AB76" s="93">
        <f t="shared" si="24"/>
        <v>44144</v>
      </c>
      <c r="AC76" s="93">
        <f t="shared" si="24"/>
        <v>44146</v>
      </c>
      <c r="AD76" s="93">
        <f t="shared" si="24"/>
        <v>44147</v>
      </c>
      <c r="AE76" s="196"/>
      <c r="AF76" s="195"/>
    </row>
    <row r="77" spans="1:32" s="19" customFormat="1" ht="48" customHeight="1">
      <c r="A77" s="160" t="s">
        <v>73</v>
      </c>
      <c r="B77" s="183" t="s">
        <v>85</v>
      </c>
      <c r="C77" s="248"/>
      <c r="D77" s="249"/>
      <c r="E77" s="250"/>
      <c r="F77" s="164" t="s">
        <v>25</v>
      </c>
      <c r="G77" s="98"/>
      <c r="H77" s="98"/>
      <c r="I77" s="98"/>
      <c r="J77" s="98"/>
      <c r="K77" s="98"/>
      <c r="L77" s="98"/>
      <c r="M77" s="98"/>
      <c r="N77" s="98"/>
      <c r="O77" s="95"/>
      <c r="P77" s="96"/>
      <c r="Q77" s="93"/>
      <c r="R77" s="93"/>
      <c r="S77" s="93"/>
      <c r="T77" s="93"/>
      <c r="U77" s="93"/>
      <c r="V77" s="93"/>
      <c r="W77" s="93"/>
      <c r="X77" s="93"/>
      <c r="Y77" s="93"/>
      <c r="Z77" s="93"/>
      <c r="AA77" s="93"/>
      <c r="AB77" s="96"/>
      <c r="AC77" s="96"/>
      <c r="AD77" s="93"/>
      <c r="AE77" s="196"/>
      <c r="AF77" s="195"/>
    </row>
    <row r="78" spans="1:32" s="19" customFormat="1" ht="30.75">
      <c r="A78" s="161" t="s">
        <v>77</v>
      </c>
      <c r="B78" s="184" t="s">
        <v>92</v>
      </c>
      <c r="C78" s="248"/>
      <c r="D78" s="249"/>
      <c r="E78" s="250"/>
      <c r="F78" s="164" t="s">
        <v>39</v>
      </c>
      <c r="G78" s="280" t="s">
        <v>156</v>
      </c>
      <c r="H78" s="280"/>
      <c r="I78" s="280"/>
      <c r="J78" s="280"/>
      <c r="K78" s="249"/>
      <c r="L78" s="249"/>
      <c r="M78" s="249"/>
      <c r="N78" s="250"/>
      <c r="O78" s="250"/>
      <c r="P78" s="250"/>
      <c r="Q78" s="281"/>
      <c r="R78" s="281"/>
      <c r="S78" s="281"/>
      <c r="T78" s="281"/>
      <c r="U78" s="281"/>
      <c r="V78" s="260"/>
      <c r="W78" s="260"/>
      <c r="X78" s="260"/>
      <c r="Y78" s="260"/>
      <c r="Z78" s="260"/>
      <c r="AA78" s="260"/>
      <c r="AB78" s="296"/>
      <c r="AC78" s="296"/>
      <c r="AD78" s="296"/>
      <c r="AE78" s="196"/>
      <c r="AF78" s="195"/>
    </row>
    <row r="79" spans="1:32" s="19" customFormat="1" ht="27.75" customHeight="1">
      <c r="A79" s="158" t="s">
        <v>74</v>
      </c>
      <c r="B79" s="182" t="s">
        <v>70</v>
      </c>
      <c r="C79" s="278">
        <v>24</v>
      </c>
      <c r="D79" s="290" t="s">
        <v>277</v>
      </c>
      <c r="E79" s="250" t="s">
        <v>38</v>
      </c>
      <c r="F79" s="238" t="s">
        <v>26</v>
      </c>
      <c r="G79" s="93">
        <v>43951</v>
      </c>
      <c r="H79" s="93">
        <f aca="true" t="shared" si="25" ref="H79:AD79">_XLL.DIATRABALHO(G79,H$1,$E$115:$E$145)</f>
        <v>43955</v>
      </c>
      <c r="I79" s="93">
        <f t="shared" si="25"/>
        <v>43962</v>
      </c>
      <c r="J79" s="93">
        <f t="shared" si="25"/>
        <v>43965</v>
      </c>
      <c r="K79" s="93">
        <f t="shared" si="25"/>
        <v>43969</v>
      </c>
      <c r="L79" s="93">
        <f t="shared" si="25"/>
        <v>43976</v>
      </c>
      <c r="M79" s="93">
        <f t="shared" si="25"/>
        <v>43980</v>
      </c>
      <c r="N79" s="93">
        <f t="shared" si="25"/>
        <v>43985</v>
      </c>
      <c r="O79" s="93">
        <f t="shared" si="25"/>
        <v>43990</v>
      </c>
      <c r="P79" s="93">
        <f t="shared" si="25"/>
        <v>43992</v>
      </c>
      <c r="Q79" s="93">
        <f t="shared" si="25"/>
        <v>44022</v>
      </c>
      <c r="R79" s="93">
        <f t="shared" si="25"/>
        <v>44026</v>
      </c>
      <c r="S79" s="93">
        <f t="shared" si="25"/>
        <v>44028</v>
      </c>
      <c r="T79" s="93">
        <f t="shared" si="25"/>
        <v>44035</v>
      </c>
      <c r="U79" s="93">
        <f t="shared" si="25"/>
        <v>44040</v>
      </c>
      <c r="V79" s="93">
        <f t="shared" si="25"/>
        <v>44050</v>
      </c>
      <c r="W79" s="93">
        <f t="shared" si="25"/>
        <v>44054</v>
      </c>
      <c r="X79" s="93">
        <f t="shared" si="25"/>
        <v>44096</v>
      </c>
      <c r="Y79" s="93">
        <f t="shared" si="25"/>
        <v>44103</v>
      </c>
      <c r="Z79" s="93">
        <f t="shared" si="25"/>
        <v>44105</v>
      </c>
      <c r="AA79" s="93">
        <f t="shared" si="25"/>
        <v>44110</v>
      </c>
      <c r="AB79" s="93">
        <f t="shared" si="25"/>
        <v>44113</v>
      </c>
      <c r="AC79" s="93">
        <f t="shared" si="25"/>
        <v>44117</v>
      </c>
      <c r="AD79" s="93">
        <f t="shared" si="25"/>
        <v>44118</v>
      </c>
      <c r="AE79" s="196"/>
      <c r="AF79" s="195"/>
    </row>
    <row r="80" spans="1:32" s="19" customFormat="1" ht="29.25" customHeight="1">
      <c r="A80" s="160" t="s">
        <v>73</v>
      </c>
      <c r="B80" s="183" t="s">
        <v>85</v>
      </c>
      <c r="C80" s="278"/>
      <c r="D80" s="291"/>
      <c r="E80" s="250"/>
      <c r="F80" s="238" t="s">
        <v>25</v>
      </c>
      <c r="G80" s="98"/>
      <c r="H80" s="98"/>
      <c r="I80" s="98"/>
      <c r="J80" s="98"/>
      <c r="K80" s="98"/>
      <c r="L80" s="98"/>
      <c r="M80" s="98"/>
      <c r="N80" s="98"/>
      <c r="O80" s="95"/>
      <c r="P80" s="96"/>
      <c r="Q80" s="93"/>
      <c r="R80" s="93"/>
      <c r="S80" s="93"/>
      <c r="T80" s="93"/>
      <c r="U80" s="93"/>
      <c r="V80" s="93"/>
      <c r="W80" s="93"/>
      <c r="X80" s="93"/>
      <c r="Y80" s="93"/>
      <c r="Z80" s="93"/>
      <c r="AA80" s="93"/>
      <c r="AB80" s="96"/>
      <c r="AC80" s="96"/>
      <c r="AD80" s="93"/>
      <c r="AE80" s="196"/>
      <c r="AF80" s="195"/>
    </row>
    <row r="81" spans="1:32" s="19" customFormat="1" ht="37.5" customHeight="1">
      <c r="A81" s="161" t="s">
        <v>77</v>
      </c>
      <c r="B81" s="184" t="s">
        <v>92</v>
      </c>
      <c r="C81" s="278"/>
      <c r="D81" s="292"/>
      <c r="E81" s="250"/>
      <c r="F81" s="238" t="s">
        <v>39</v>
      </c>
      <c r="G81" s="250" t="s">
        <v>166</v>
      </c>
      <c r="H81" s="250"/>
      <c r="I81" s="250"/>
      <c r="J81" s="250"/>
      <c r="K81" s="261"/>
      <c r="L81" s="255"/>
      <c r="M81" s="250"/>
      <c r="N81" s="249"/>
      <c r="O81" s="249"/>
      <c r="P81" s="163"/>
      <c r="Q81" s="281"/>
      <c r="R81" s="281"/>
      <c r="S81" s="281"/>
      <c r="T81" s="281"/>
      <c r="U81" s="281"/>
      <c r="V81" s="260"/>
      <c r="W81" s="260"/>
      <c r="X81" s="260"/>
      <c r="Y81" s="260"/>
      <c r="Z81" s="260"/>
      <c r="AA81" s="260"/>
      <c r="AB81" s="282"/>
      <c r="AC81" s="283"/>
      <c r="AD81" s="284"/>
      <c r="AE81" s="196"/>
      <c r="AF81" s="195"/>
    </row>
    <row r="82" spans="1:32" s="19" customFormat="1" ht="34.5" customHeight="1">
      <c r="A82" s="158" t="s">
        <v>74</v>
      </c>
      <c r="B82" s="182" t="s">
        <v>70</v>
      </c>
      <c r="C82" s="248">
        <v>25</v>
      </c>
      <c r="D82" s="279" t="s">
        <v>278</v>
      </c>
      <c r="E82" s="250" t="s">
        <v>136</v>
      </c>
      <c r="F82" s="240" t="s">
        <v>26</v>
      </c>
      <c r="G82" s="237">
        <v>43719</v>
      </c>
      <c r="H82" s="219">
        <f aca="true" t="shared" si="26" ref="H82:O82">_XLL.DIATRABALHO(G82,H$1,$E$115:$E$145)</f>
        <v>43721</v>
      </c>
      <c r="I82" s="219">
        <f t="shared" si="26"/>
        <v>43728</v>
      </c>
      <c r="J82" s="219">
        <f t="shared" si="26"/>
        <v>43733</v>
      </c>
      <c r="K82" s="219">
        <f t="shared" si="26"/>
        <v>43735</v>
      </c>
      <c r="L82" s="219">
        <f t="shared" si="26"/>
        <v>43742</v>
      </c>
      <c r="M82" s="219">
        <f t="shared" si="26"/>
        <v>43748</v>
      </c>
      <c r="N82" s="219">
        <f t="shared" si="26"/>
        <v>43753</v>
      </c>
      <c r="O82" s="219">
        <f t="shared" si="26"/>
        <v>43756</v>
      </c>
      <c r="P82" s="219">
        <v>43635</v>
      </c>
      <c r="Q82" s="219">
        <f>_XLL.DIATRABALHO(P82,Q$1,$E$115:$E$145)</f>
        <v>43668</v>
      </c>
      <c r="R82" s="219">
        <f>_XLL.DIATRABALHO(Q82,R$1,$E$115:$E$145)</f>
        <v>43670</v>
      </c>
      <c r="S82" s="219">
        <f>_XLL.DIATRABALHO(R82,S$1,$E$115:$E$145)</f>
        <v>43672</v>
      </c>
      <c r="T82" s="219">
        <f>_XLL.DIATRABALHO(S82,T$1,$E$115:$E$145)</f>
        <v>43679</v>
      </c>
      <c r="U82" s="219">
        <v>43788</v>
      </c>
      <c r="V82" s="93">
        <f aca="true" t="shared" si="27" ref="V82:AD82">_XLL.DIATRABALHO(U82,V$1,$E$115:$E$145)</f>
        <v>43798</v>
      </c>
      <c r="W82" s="93">
        <f t="shared" si="27"/>
        <v>43802</v>
      </c>
      <c r="X82" s="93">
        <f t="shared" si="27"/>
        <v>43845</v>
      </c>
      <c r="Y82" s="93">
        <f t="shared" si="27"/>
        <v>43852</v>
      </c>
      <c r="Z82" s="93">
        <f t="shared" si="27"/>
        <v>43854</v>
      </c>
      <c r="AA82" s="93">
        <f t="shared" si="27"/>
        <v>43859</v>
      </c>
      <c r="AB82" s="93">
        <f t="shared" si="27"/>
        <v>43864</v>
      </c>
      <c r="AC82" s="93">
        <f t="shared" si="27"/>
        <v>43866</v>
      </c>
      <c r="AD82" s="93">
        <f t="shared" si="27"/>
        <v>43867</v>
      </c>
      <c r="AE82" s="196"/>
      <c r="AF82" s="195"/>
    </row>
    <row r="83" spans="1:32" s="19" customFormat="1" ht="30">
      <c r="A83" s="160" t="s">
        <v>73</v>
      </c>
      <c r="B83" s="183" t="s">
        <v>75</v>
      </c>
      <c r="C83" s="248"/>
      <c r="D83" s="279"/>
      <c r="E83" s="250"/>
      <c r="F83" s="240" t="s">
        <v>25</v>
      </c>
      <c r="G83" s="220">
        <v>43719</v>
      </c>
      <c r="H83" s="220">
        <v>43719</v>
      </c>
      <c r="I83" s="220">
        <v>43740</v>
      </c>
      <c r="J83" s="220">
        <v>43741</v>
      </c>
      <c r="K83" s="234" t="s">
        <v>112</v>
      </c>
      <c r="L83" s="220">
        <v>43742</v>
      </c>
      <c r="M83" s="220">
        <v>43745</v>
      </c>
      <c r="N83" s="220">
        <v>43745</v>
      </c>
      <c r="O83" s="235" t="s">
        <v>112</v>
      </c>
      <c r="P83" s="236">
        <v>43774</v>
      </c>
      <c r="Q83" s="225">
        <v>43773</v>
      </c>
      <c r="R83" s="225">
        <v>43774</v>
      </c>
      <c r="S83" s="225">
        <v>43775</v>
      </c>
      <c r="T83" s="93">
        <v>43788</v>
      </c>
      <c r="U83" s="93">
        <v>43788</v>
      </c>
      <c r="V83" s="93"/>
      <c r="W83" s="93"/>
      <c r="X83" s="93"/>
      <c r="Y83" s="93"/>
      <c r="Z83" s="93"/>
      <c r="AA83" s="93"/>
      <c r="AB83" s="96"/>
      <c r="AC83" s="96"/>
      <c r="AD83" s="93"/>
      <c r="AE83" s="196"/>
      <c r="AF83" s="195"/>
    </row>
    <row r="84" spans="1:32" s="19" customFormat="1" ht="30.75">
      <c r="A84" s="161" t="s">
        <v>77</v>
      </c>
      <c r="B84" s="184" t="s">
        <v>83</v>
      </c>
      <c r="C84" s="248"/>
      <c r="D84" s="279"/>
      <c r="E84" s="250"/>
      <c r="F84" s="240" t="s">
        <v>39</v>
      </c>
      <c r="G84" s="280" t="s">
        <v>172</v>
      </c>
      <c r="H84" s="280"/>
      <c r="I84" s="280"/>
      <c r="J84" s="280"/>
      <c r="K84" s="249"/>
      <c r="L84" s="249"/>
      <c r="M84" s="249"/>
      <c r="N84" s="250"/>
      <c r="O84" s="250"/>
      <c r="P84" s="250"/>
      <c r="Q84" s="241"/>
      <c r="R84" s="241"/>
      <c r="S84" s="281"/>
      <c r="T84" s="281"/>
      <c r="U84" s="281"/>
      <c r="V84" s="260"/>
      <c r="W84" s="260"/>
      <c r="X84" s="260"/>
      <c r="Y84" s="260"/>
      <c r="Z84" s="260"/>
      <c r="AA84" s="260"/>
      <c r="AB84" s="282"/>
      <c r="AC84" s="283"/>
      <c r="AD84" s="284"/>
      <c r="AE84" s="196"/>
      <c r="AF84" s="195"/>
    </row>
    <row r="85" spans="1:32" s="19" customFormat="1" ht="41.25" customHeight="1">
      <c r="A85" s="158" t="s">
        <v>74</v>
      </c>
      <c r="B85" s="182" t="s">
        <v>70</v>
      </c>
      <c r="C85" s="278">
        <v>26</v>
      </c>
      <c r="D85" s="290" t="s">
        <v>279</v>
      </c>
      <c r="E85" s="250" t="s">
        <v>136</v>
      </c>
      <c r="F85" s="240" t="s">
        <v>26</v>
      </c>
      <c r="G85" s="237">
        <v>43475</v>
      </c>
      <c r="H85" s="219">
        <f>_XLL.DIATRABALHO(G85,H$1,$E$115:$E$145)</f>
        <v>43479</v>
      </c>
      <c r="I85" s="93">
        <v>43791</v>
      </c>
      <c r="J85" s="93">
        <f aca="true" t="shared" si="28" ref="J85:AD85">_XLL.DIATRABALHO(I85,J$1,$E$115:$E$145)</f>
        <v>43796</v>
      </c>
      <c r="K85" s="93">
        <f t="shared" si="28"/>
        <v>43798</v>
      </c>
      <c r="L85" s="93">
        <f t="shared" si="28"/>
        <v>43805</v>
      </c>
      <c r="M85" s="93">
        <f t="shared" si="28"/>
        <v>43811</v>
      </c>
      <c r="N85" s="93">
        <f t="shared" si="28"/>
        <v>43816</v>
      </c>
      <c r="O85" s="93">
        <f t="shared" si="28"/>
        <v>43819</v>
      </c>
      <c r="P85" s="93">
        <f t="shared" si="28"/>
        <v>43823</v>
      </c>
      <c r="Q85" s="93">
        <f t="shared" si="28"/>
        <v>43854</v>
      </c>
      <c r="R85" s="93">
        <f t="shared" si="28"/>
        <v>43858</v>
      </c>
      <c r="S85" s="93">
        <f t="shared" si="28"/>
        <v>43860</v>
      </c>
      <c r="T85" s="93">
        <f t="shared" si="28"/>
        <v>43867</v>
      </c>
      <c r="U85" s="93">
        <f t="shared" si="28"/>
        <v>43872</v>
      </c>
      <c r="V85" s="93">
        <f t="shared" si="28"/>
        <v>43882</v>
      </c>
      <c r="W85" s="93">
        <f t="shared" si="28"/>
        <v>43886</v>
      </c>
      <c r="X85" s="93">
        <f t="shared" si="28"/>
        <v>43928</v>
      </c>
      <c r="Y85" s="93">
        <f t="shared" si="28"/>
        <v>43935</v>
      </c>
      <c r="Z85" s="93">
        <f t="shared" si="28"/>
        <v>43937</v>
      </c>
      <c r="AA85" s="93">
        <f t="shared" si="28"/>
        <v>43942</v>
      </c>
      <c r="AB85" s="93">
        <f t="shared" si="28"/>
        <v>43945</v>
      </c>
      <c r="AC85" s="93">
        <f t="shared" si="28"/>
        <v>43949</v>
      </c>
      <c r="AD85" s="93">
        <f t="shared" si="28"/>
        <v>43950</v>
      </c>
      <c r="AE85" s="196"/>
      <c r="AF85" s="195"/>
    </row>
    <row r="86" spans="1:32" s="19" customFormat="1" ht="30">
      <c r="A86" s="160" t="s">
        <v>73</v>
      </c>
      <c r="B86" s="183" t="s">
        <v>75</v>
      </c>
      <c r="C86" s="278"/>
      <c r="D86" s="291"/>
      <c r="E86" s="250"/>
      <c r="F86" s="240" t="s">
        <v>25</v>
      </c>
      <c r="G86" s="98">
        <v>43719</v>
      </c>
      <c r="H86" s="98">
        <v>43720</v>
      </c>
      <c r="I86" s="98"/>
      <c r="J86" s="98"/>
      <c r="K86" s="98"/>
      <c r="L86" s="98"/>
      <c r="M86" s="98"/>
      <c r="N86" s="98"/>
      <c r="O86" s="95"/>
      <c r="P86" s="96"/>
      <c r="Q86" s="93"/>
      <c r="R86" s="93"/>
      <c r="S86" s="93"/>
      <c r="T86" s="93"/>
      <c r="U86" s="93"/>
      <c r="V86" s="93"/>
      <c r="W86" s="93"/>
      <c r="X86" s="93"/>
      <c r="Y86" s="93"/>
      <c r="Z86" s="93"/>
      <c r="AA86" s="93"/>
      <c r="AB86" s="96"/>
      <c r="AC86" s="96"/>
      <c r="AD86" s="93"/>
      <c r="AE86" s="196"/>
      <c r="AF86" s="195"/>
    </row>
    <row r="87" spans="1:32" s="19" customFormat="1" ht="36" customHeight="1">
      <c r="A87" s="161" t="s">
        <v>77</v>
      </c>
      <c r="B87" s="184" t="s">
        <v>83</v>
      </c>
      <c r="C87" s="278"/>
      <c r="D87" s="292"/>
      <c r="E87" s="250"/>
      <c r="F87" s="240" t="s">
        <v>39</v>
      </c>
      <c r="G87" s="250" t="s">
        <v>162</v>
      </c>
      <c r="H87" s="250"/>
      <c r="I87" s="250"/>
      <c r="J87" s="250"/>
      <c r="K87" s="250"/>
      <c r="L87" s="250"/>
      <c r="M87" s="250"/>
      <c r="N87" s="240"/>
      <c r="O87" s="240"/>
      <c r="P87" s="240"/>
      <c r="Q87" s="281"/>
      <c r="R87" s="281"/>
      <c r="S87" s="281"/>
      <c r="T87" s="281"/>
      <c r="U87" s="281"/>
      <c r="V87" s="260"/>
      <c r="W87" s="260"/>
      <c r="X87" s="260"/>
      <c r="Y87" s="260"/>
      <c r="Z87" s="260"/>
      <c r="AA87" s="260"/>
      <c r="AB87" s="282"/>
      <c r="AC87" s="283"/>
      <c r="AD87" s="284"/>
      <c r="AE87" s="196"/>
      <c r="AF87" s="195"/>
    </row>
    <row r="88" spans="1:32" s="19" customFormat="1" ht="30.75" customHeight="1">
      <c r="A88" s="158" t="s">
        <v>74</v>
      </c>
      <c r="B88" s="182" t="s">
        <v>70</v>
      </c>
      <c r="C88" s="248">
        <v>27</v>
      </c>
      <c r="D88" s="290" t="s">
        <v>280</v>
      </c>
      <c r="E88" s="250" t="s">
        <v>136</v>
      </c>
      <c r="F88" s="240" t="s">
        <v>26</v>
      </c>
      <c r="G88" s="237">
        <v>43740</v>
      </c>
      <c r="H88" s="219">
        <f>_XLL.DIATRABALHO(G88,H$1,$E$115:$E$145)</f>
        <v>43742</v>
      </c>
      <c r="I88" s="219">
        <v>43678</v>
      </c>
      <c r="J88" s="219">
        <f aca="true" t="shared" si="29" ref="J88:O88">_XLL.DIATRABALHO(I88,J$1,$E$115:$E$145)</f>
        <v>43683</v>
      </c>
      <c r="K88" s="219">
        <f t="shared" si="29"/>
        <v>43685</v>
      </c>
      <c r="L88" s="219">
        <f t="shared" si="29"/>
        <v>43692</v>
      </c>
      <c r="M88" s="219">
        <f t="shared" si="29"/>
        <v>43698</v>
      </c>
      <c r="N88" s="219">
        <f t="shared" si="29"/>
        <v>43703</v>
      </c>
      <c r="O88" s="219">
        <f t="shared" si="29"/>
        <v>43706</v>
      </c>
      <c r="P88" s="225">
        <v>43791</v>
      </c>
      <c r="Q88" s="225">
        <f>_XLL.DIATRABALHO(P88,Q$1,$E$115:$E$145)</f>
        <v>43823</v>
      </c>
      <c r="R88" s="225">
        <f>_XLL.DIATRABALHO(Q88,R$1,$E$115:$E$145)</f>
        <v>43825</v>
      </c>
      <c r="S88" s="225">
        <f>_XLL.DIATRABALHO(R88,S$1,$E$115:$E$145)</f>
        <v>43829</v>
      </c>
      <c r="T88" s="225">
        <f>_XLL.DIATRABALHO(S88,T$1,$E$115:$E$145)</f>
        <v>43837</v>
      </c>
      <c r="U88" s="225">
        <f>_XLL.DIATRABALHO(T88,U$1,$E$115:$E$145)</f>
        <v>43840</v>
      </c>
      <c r="V88" s="93">
        <v>43789</v>
      </c>
      <c r="W88" s="93">
        <f aca="true" t="shared" si="30" ref="W88:AD88">_XLL.DIATRABALHO(V88,W$1,$E$115:$E$145)</f>
        <v>43791</v>
      </c>
      <c r="X88" s="93">
        <f t="shared" si="30"/>
        <v>43836</v>
      </c>
      <c r="Y88" s="93">
        <f t="shared" si="30"/>
        <v>43843</v>
      </c>
      <c r="Z88" s="93">
        <f t="shared" si="30"/>
        <v>43845</v>
      </c>
      <c r="AA88" s="93">
        <f t="shared" si="30"/>
        <v>43850</v>
      </c>
      <c r="AB88" s="93">
        <f t="shared" si="30"/>
        <v>43853</v>
      </c>
      <c r="AC88" s="93">
        <f t="shared" si="30"/>
        <v>43857</v>
      </c>
      <c r="AD88" s="93">
        <f t="shared" si="30"/>
        <v>43858</v>
      </c>
      <c r="AE88" s="196"/>
      <c r="AF88" s="195"/>
    </row>
    <row r="89" spans="1:32" s="19" customFormat="1" ht="30">
      <c r="A89" s="160" t="s">
        <v>73</v>
      </c>
      <c r="B89" s="183" t="s">
        <v>75</v>
      </c>
      <c r="C89" s="248"/>
      <c r="D89" s="291"/>
      <c r="E89" s="250"/>
      <c r="F89" s="240" t="s">
        <v>25</v>
      </c>
      <c r="G89" s="98">
        <v>43740</v>
      </c>
      <c r="H89" s="98">
        <v>43741</v>
      </c>
      <c r="I89" s="98">
        <v>43746</v>
      </c>
      <c r="J89" s="98">
        <v>43746</v>
      </c>
      <c r="K89" s="98" t="s">
        <v>112</v>
      </c>
      <c r="L89" s="98">
        <v>43747</v>
      </c>
      <c r="M89" s="98">
        <v>43752</v>
      </c>
      <c r="N89" s="98">
        <v>43752</v>
      </c>
      <c r="O89" s="95" t="s">
        <v>112</v>
      </c>
      <c r="P89" s="96"/>
      <c r="Q89" s="93"/>
      <c r="R89" s="93"/>
      <c r="S89" s="93"/>
      <c r="T89" s="93"/>
      <c r="U89" s="93"/>
      <c r="V89" s="93"/>
      <c r="W89" s="93"/>
      <c r="X89" s="93"/>
      <c r="Y89" s="93"/>
      <c r="Z89" s="93"/>
      <c r="AA89" s="93"/>
      <c r="AB89" s="96"/>
      <c r="AC89" s="96"/>
      <c r="AD89" s="93"/>
      <c r="AE89" s="196"/>
      <c r="AF89" s="195"/>
    </row>
    <row r="90" spans="1:32" s="19" customFormat="1" ht="30">
      <c r="A90" s="161" t="s">
        <v>77</v>
      </c>
      <c r="B90" s="184" t="s">
        <v>83</v>
      </c>
      <c r="C90" s="248"/>
      <c r="D90" s="292"/>
      <c r="E90" s="250"/>
      <c r="F90" s="240" t="s">
        <v>39</v>
      </c>
      <c r="G90" s="257" t="s">
        <v>163</v>
      </c>
      <c r="H90" s="258"/>
      <c r="I90" s="258"/>
      <c r="J90" s="259"/>
      <c r="K90" s="257"/>
      <c r="L90" s="258"/>
      <c r="M90" s="258"/>
      <c r="N90" s="259"/>
      <c r="O90" s="306"/>
      <c r="P90" s="258"/>
      <c r="Q90" s="258"/>
      <c r="R90" s="259"/>
      <c r="S90" s="281"/>
      <c r="T90" s="281"/>
      <c r="U90" s="281"/>
      <c r="V90" s="260"/>
      <c r="W90" s="260"/>
      <c r="X90" s="260"/>
      <c r="Y90" s="260"/>
      <c r="Z90" s="260"/>
      <c r="AA90" s="260"/>
      <c r="AB90" s="282"/>
      <c r="AC90" s="283"/>
      <c r="AD90" s="284"/>
      <c r="AE90" s="196"/>
      <c r="AF90" s="195"/>
    </row>
    <row r="91" spans="1:32" s="19" customFormat="1" ht="30">
      <c r="A91" s="158" t="s">
        <v>74</v>
      </c>
      <c r="B91" s="182" t="s">
        <v>70</v>
      </c>
      <c r="C91" s="278">
        <v>28</v>
      </c>
      <c r="D91" s="287" t="s">
        <v>286</v>
      </c>
      <c r="E91" s="250" t="s">
        <v>287</v>
      </c>
      <c r="F91" s="240" t="s">
        <v>26</v>
      </c>
      <c r="G91" s="237">
        <v>43664</v>
      </c>
      <c r="H91" s="219">
        <f>_XLL.DIATRABALHO(G91,H$1,$E$115:$E$145)</f>
        <v>43668</v>
      </c>
      <c r="I91" s="219">
        <v>43678</v>
      </c>
      <c r="J91" s="219">
        <f aca="true" t="shared" si="31" ref="J91:U91">_XLL.DIATRABALHO(I91,J$1,$E$115:$E$145)</f>
        <v>43683</v>
      </c>
      <c r="K91" s="219">
        <f t="shared" si="31"/>
        <v>43685</v>
      </c>
      <c r="L91" s="219">
        <f t="shared" si="31"/>
        <v>43692</v>
      </c>
      <c r="M91" s="219">
        <f t="shared" si="31"/>
        <v>43698</v>
      </c>
      <c r="N91" s="219">
        <f t="shared" si="31"/>
        <v>43703</v>
      </c>
      <c r="O91" s="219">
        <f t="shared" si="31"/>
        <v>43706</v>
      </c>
      <c r="P91" s="219">
        <f t="shared" si="31"/>
        <v>43710</v>
      </c>
      <c r="Q91" s="219">
        <f t="shared" si="31"/>
        <v>43740</v>
      </c>
      <c r="R91" s="219">
        <f t="shared" si="31"/>
        <v>43742</v>
      </c>
      <c r="S91" s="219">
        <f t="shared" si="31"/>
        <v>43746</v>
      </c>
      <c r="T91" s="219">
        <f t="shared" si="31"/>
        <v>43753</v>
      </c>
      <c r="U91" s="219">
        <f t="shared" si="31"/>
        <v>43756</v>
      </c>
      <c r="V91" s="93">
        <v>43789</v>
      </c>
      <c r="W91" s="93">
        <f aca="true" t="shared" si="32" ref="W91:AD91">_XLL.DIATRABALHO(V91,W$1,$E$115:$E$145)</f>
        <v>43791</v>
      </c>
      <c r="X91" s="93">
        <f t="shared" si="32"/>
        <v>43836</v>
      </c>
      <c r="Y91" s="93">
        <f t="shared" si="32"/>
        <v>43843</v>
      </c>
      <c r="Z91" s="93">
        <f t="shared" si="32"/>
        <v>43845</v>
      </c>
      <c r="AA91" s="93">
        <f t="shared" si="32"/>
        <v>43850</v>
      </c>
      <c r="AB91" s="93">
        <f t="shared" si="32"/>
        <v>43853</v>
      </c>
      <c r="AC91" s="93">
        <f t="shared" si="32"/>
        <v>43857</v>
      </c>
      <c r="AD91" s="93">
        <f t="shared" si="32"/>
        <v>43858</v>
      </c>
      <c r="AE91" s="196"/>
      <c r="AF91" s="195"/>
    </row>
    <row r="92" spans="1:32" s="19" customFormat="1" ht="30">
      <c r="A92" s="160" t="s">
        <v>73</v>
      </c>
      <c r="B92" s="183" t="s">
        <v>75</v>
      </c>
      <c r="C92" s="278"/>
      <c r="D92" s="288"/>
      <c r="E92" s="250"/>
      <c r="F92" s="240" t="s">
        <v>25</v>
      </c>
      <c r="G92" s="98">
        <v>43664</v>
      </c>
      <c r="H92" s="98">
        <v>43682</v>
      </c>
      <c r="I92" s="98">
        <v>43679</v>
      </c>
      <c r="J92" s="98">
        <v>43683</v>
      </c>
      <c r="K92" s="98" t="s">
        <v>112</v>
      </c>
      <c r="L92" s="98">
        <v>43684</v>
      </c>
      <c r="M92" s="98">
        <v>43714</v>
      </c>
      <c r="N92" s="98">
        <v>43718</v>
      </c>
      <c r="O92" s="95">
        <v>43739</v>
      </c>
      <c r="P92" s="96">
        <v>43780</v>
      </c>
      <c r="Q92" s="93">
        <v>43777</v>
      </c>
      <c r="R92" s="93">
        <v>43780</v>
      </c>
      <c r="S92" s="93" t="s">
        <v>112</v>
      </c>
      <c r="T92" s="93" t="s">
        <v>112</v>
      </c>
      <c r="U92" s="93">
        <v>43781</v>
      </c>
      <c r="V92" s="93"/>
      <c r="W92" s="93"/>
      <c r="X92" s="93"/>
      <c r="Y92" s="93"/>
      <c r="Z92" s="93"/>
      <c r="AA92" s="93"/>
      <c r="AB92" s="96"/>
      <c r="AC92" s="96"/>
      <c r="AD92" s="93"/>
      <c r="AE92" s="196"/>
      <c r="AF92" s="195"/>
    </row>
    <row r="93" spans="1:32" s="19" customFormat="1" ht="30">
      <c r="A93" s="161" t="s">
        <v>77</v>
      </c>
      <c r="B93" s="184" t="s">
        <v>83</v>
      </c>
      <c r="C93" s="278"/>
      <c r="D93" s="289"/>
      <c r="E93" s="250"/>
      <c r="F93" s="240" t="s">
        <v>39</v>
      </c>
      <c r="G93" s="250" t="s">
        <v>182</v>
      </c>
      <c r="H93" s="250"/>
      <c r="I93" s="250"/>
      <c r="J93" s="250"/>
      <c r="K93" s="250"/>
      <c r="L93" s="249"/>
      <c r="M93" s="249"/>
      <c r="N93" s="286"/>
      <c r="O93" s="286"/>
      <c r="P93" s="286"/>
      <c r="Q93" s="281"/>
      <c r="R93" s="281"/>
      <c r="S93" s="281"/>
      <c r="T93" s="281"/>
      <c r="U93" s="281"/>
      <c r="V93" s="260"/>
      <c r="W93" s="260"/>
      <c r="X93" s="260"/>
      <c r="Y93" s="260"/>
      <c r="Z93" s="260"/>
      <c r="AA93" s="260"/>
      <c r="AB93" s="282"/>
      <c r="AC93" s="283"/>
      <c r="AD93" s="284"/>
      <c r="AE93" s="196"/>
      <c r="AF93" s="195"/>
    </row>
    <row r="94" spans="1:32" s="19" customFormat="1" ht="30">
      <c r="A94" s="158" t="s">
        <v>74</v>
      </c>
      <c r="B94" s="182" t="s">
        <v>70</v>
      </c>
      <c r="C94" s="248">
        <v>29</v>
      </c>
      <c r="D94" s="249" t="s">
        <v>149</v>
      </c>
      <c r="E94" s="250" t="s">
        <v>137</v>
      </c>
      <c r="F94" s="240" t="s">
        <v>26</v>
      </c>
      <c r="G94" s="98">
        <v>44013</v>
      </c>
      <c r="H94" s="93">
        <f>_XLL.DIATRABALHO(G94,H$1,$E$115:$E$145)</f>
        <v>44015</v>
      </c>
      <c r="I94" s="93">
        <v>43678</v>
      </c>
      <c r="J94" s="93">
        <f aca="true" t="shared" si="33" ref="J94:AD94">_XLL.DIATRABALHO(I94,J$1,$E$115:$E$145)</f>
        <v>43683</v>
      </c>
      <c r="K94" s="93">
        <f t="shared" si="33"/>
        <v>43685</v>
      </c>
      <c r="L94" s="93">
        <f t="shared" si="33"/>
        <v>43692</v>
      </c>
      <c r="M94" s="93">
        <f t="shared" si="33"/>
        <v>43698</v>
      </c>
      <c r="N94" s="93">
        <f t="shared" si="33"/>
        <v>43703</v>
      </c>
      <c r="O94" s="93">
        <f t="shared" si="33"/>
        <v>43706</v>
      </c>
      <c r="P94" s="93">
        <f t="shared" si="33"/>
        <v>43710</v>
      </c>
      <c r="Q94" s="93">
        <f t="shared" si="33"/>
        <v>43740</v>
      </c>
      <c r="R94" s="93">
        <f t="shared" si="33"/>
        <v>43742</v>
      </c>
      <c r="S94" s="93">
        <f t="shared" si="33"/>
        <v>43746</v>
      </c>
      <c r="T94" s="93">
        <f t="shared" si="33"/>
        <v>43753</v>
      </c>
      <c r="U94" s="93">
        <f t="shared" si="33"/>
        <v>43756</v>
      </c>
      <c r="V94" s="93">
        <f t="shared" si="33"/>
        <v>43768</v>
      </c>
      <c r="W94" s="93">
        <f t="shared" si="33"/>
        <v>43773</v>
      </c>
      <c r="X94" s="93">
        <f t="shared" si="33"/>
        <v>43816</v>
      </c>
      <c r="Y94" s="93">
        <f t="shared" si="33"/>
        <v>43823</v>
      </c>
      <c r="Z94" s="93">
        <f t="shared" si="33"/>
        <v>43825</v>
      </c>
      <c r="AA94" s="93">
        <f t="shared" si="33"/>
        <v>43830</v>
      </c>
      <c r="AB94" s="93">
        <f t="shared" si="33"/>
        <v>43836</v>
      </c>
      <c r="AC94" s="93">
        <f t="shared" si="33"/>
        <v>43838</v>
      </c>
      <c r="AD94" s="93">
        <f t="shared" si="33"/>
        <v>43839</v>
      </c>
      <c r="AE94" s="196"/>
      <c r="AF94" s="195"/>
    </row>
    <row r="95" spans="1:32" s="19" customFormat="1" ht="30">
      <c r="A95" s="160" t="s">
        <v>73</v>
      </c>
      <c r="B95" s="183" t="s">
        <v>85</v>
      </c>
      <c r="C95" s="248"/>
      <c r="D95" s="249"/>
      <c r="E95" s="250"/>
      <c r="F95" s="240" t="s">
        <v>25</v>
      </c>
      <c r="G95" s="98"/>
      <c r="H95" s="98"/>
      <c r="I95" s="98"/>
      <c r="J95" s="98"/>
      <c r="K95" s="98"/>
      <c r="L95" s="98"/>
      <c r="M95" s="98"/>
      <c r="N95" s="98"/>
      <c r="O95" s="95"/>
      <c r="P95" s="96"/>
      <c r="Q95" s="93"/>
      <c r="R95" s="93"/>
      <c r="S95" s="93"/>
      <c r="T95" s="93"/>
      <c r="U95" s="93"/>
      <c r="V95" s="93"/>
      <c r="W95" s="93"/>
      <c r="X95" s="93"/>
      <c r="Y95" s="93"/>
      <c r="Z95" s="93"/>
      <c r="AA95" s="93"/>
      <c r="AB95" s="96"/>
      <c r="AC95" s="96"/>
      <c r="AD95" s="93"/>
      <c r="AE95" s="196"/>
      <c r="AF95" s="195"/>
    </row>
    <row r="96" spans="1:32" s="19" customFormat="1" ht="37.5" customHeight="1">
      <c r="A96" s="161" t="s">
        <v>77</v>
      </c>
      <c r="B96" s="184" t="s">
        <v>92</v>
      </c>
      <c r="C96" s="248"/>
      <c r="D96" s="249"/>
      <c r="E96" s="250"/>
      <c r="F96" s="240" t="s">
        <v>39</v>
      </c>
      <c r="G96" s="250" t="s">
        <v>159</v>
      </c>
      <c r="H96" s="250"/>
      <c r="I96" s="250"/>
      <c r="J96" s="250"/>
      <c r="K96" s="249"/>
      <c r="L96" s="249"/>
      <c r="M96" s="249"/>
      <c r="N96" s="250"/>
      <c r="O96" s="250"/>
      <c r="P96" s="250"/>
      <c r="Q96" s="281"/>
      <c r="R96" s="281"/>
      <c r="S96" s="281"/>
      <c r="T96" s="281"/>
      <c r="U96" s="281"/>
      <c r="V96" s="260"/>
      <c r="W96" s="260"/>
      <c r="X96" s="260"/>
      <c r="Y96" s="260"/>
      <c r="Z96" s="260"/>
      <c r="AA96" s="260"/>
      <c r="AB96" s="296"/>
      <c r="AC96" s="296"/>
      <c r="AD96" s="296"/>
      <c r="AE96" s="196"/>
      <c r="AF96" s="195"/>
    </row>
    <row r="97" spans="1:32" s="19" customFormat="1" ht="30">
      <c r="A97" s="158" t="s">
        <v>74</v>
      </c>
      <c r="B97" s="182" t="s">
        <v>70</v>
      </c>
      <c r="C97" s="248">
        <v>30</v>
      </c>
      <c r="D97" s="249" t="s">
        <v>311</v>
      </c>
      <c r="E97" s="250" t="s">
        <v>137</v>
      </c>
      <c r="F97" s="240" t="s">
        <v>26</v>
      </c>
      <c r="G97" s="237">
        <v>43524</v>
      </c>
      <c r="H97" s="219">
        <f>_XLL.DIATRABALHO(G97,H$1,$E$115:$E$145)</f>
        <v>43530</v>
      </c>
      <c r="I97" s="93">
        <v>43789</v>
      </c>
      <c r="J97" s="93">
        <f aca="true" t="shared" si="34" ref="J97:AD97">_XLL.DIATRABALHO(I97,J$1,$E$115:$E$145)</f>
        <v>43794</v>
      </c>
      <c r="K97" s="93">
        <f t="shared" si="34"/>
        <v>43796</v>
      </c>
      <c r="L97" s="93">
        <f t="shared" si="34"/>
        <v>43803</v>
      </c>
      <c r="M97" s="93">
        <f t="shared" si="34"/>
        <v>43809</v>
      </c>
      <c r="N97" s="93">
        <f t="shared" si="34"/>
        <v>43812</v>
      </c>
      <c r="O97" s="93">
        <f t="shared" si="34"/>
        <v>43817</v>
      </c>
      <c r="P97" s="93">
        <f t="shared" si="34"/>
        <v>43819</v>
      </c>
      <c r="Q97" s="93">
        <f t="shared" si="34"/>
        <v>43852</v>
      </c>
      <c r="R97" s="93">
        <f t="shared" si="34"/>
        <v>43854</v>
      </c>
      <c r="S97" s="93">
        <f t="shared" si="34"/>
        <v>43858</v>
      </c>
      <c r="T97" s="93">
        <f t="shared" si="34"/>
        <v>43865</v>
      </c>
      <c r="U97" s="93">
        <f t="shared" si="34"/>
        <v>43868</v>
      </c>
      <c r="V97" s="93">
        <f t="shared" si="34"/>
        <v>43880</v>
      </c>
      <c r="W97" s="93">
        <f t="shared" si="34"/>
        <v>43882</v>
      </c>
      <c r="X97" s="93">
        <f t="shared" si="34"/>
        <v>43924</v>
      </c>
      <c r="Y97" s="93">
        <f t="shared" si="34"/>
        <v>43931</v>
      </c>
      <c r="Z97" s="93">
        <f t="shared" si="34"/>
        <v>43935</v>
      </c>
      <c r="AA97" s="93">
        <f t="shared" si="34"/>
        <v>43938</v>
      </c>
      <c r="AB97" s="93">
        <f t="shared" si="34"/>
        <v>43943</v>
      </c>
      <c r="AC97" s="93">
        <f t="shared" si="34"/>
        <v>43945</v>
      </c>
      <c r="AD97" s="93">
        <f t="shared" si="34"/>
        <v>43948</v>
      </c>
      <c r="AE97" s="196"/>
      <c r="AF97" s="195"/>
    </row>
    <row r="98" spans="1:32" s="19" customFormat="1" ht="30">
      <c r="A98" s="160" t="s">
        <v>73</v>
      </c>
      <c r="B98" s="183" t="s">
        <v>75</v>
      </c>
      <c r="C98" s="248"/>
      <c r="D98" s="249"/>
      <c r="E98" s="250"/>
      <c r="F98" s="240" t="s">
        <v>25</v>
      </c>
      <c r="G98" s="98">
        <v>43682</v>
      </c>
      <c r="H98" s="98">
        <v>43685</v>
      </c>
      <c r="I98" s="98"/>
      <c r="J98" s="98"/>
      <c r="K98" s="240"/>
      <c r="L98" s="98"/>
      <c r="M98" s="98"/>
      <c r="N98" s="98"/>
      <c r="O98" s="95"/>
      <c r="P98" s="96"/>
      <c r="Q98" s="93"/>
      <c r="R98" s="93"/>
      <c r="S98" s="93"/>
      <c r="T98" s="93"/>
      <c r="U98" s="93"/>
      <c r="V98" s="93"/>
      <c r="W98" s="93"/>
      <c r="X98" s="93"/>
      <c r="Y98" s="93"/>
      <c r="Z98" s="93"/>
      <c r="AA98" s="93"/>
      <c r="AB98" s="96"/>
      <c r="AC98" s="96"/>
      <c r="AD98" s="93"/>
      <c r="AE98" s="196"/>
      <c r="AF98" s="195"/>
    </row>
    <row r="99" spans="1:32" s="19" customFormat="1" ht="48.75" customHeight="1">
      <c r="A99" s="161" t="s">
        <v>77</v>
      </c>
      <c r="B99" s="184" t="s">
        <v>83</v>
      </c>
      <c r="C99" s="248"/>
      <c r="D99" s="249"/>
      <c r="E99" s="250"/>
      <c r="F99" s="240" t="s">
        <v>39</v>
      </c>
      <c r="G99" s="293" t="s">
        <v>160</v>
      </c>
      <c r="H99" s="294"/>
      <c r="I99" s="294"/>
      <c r="J99" s="295"/>
      <c r="K99" s="239"/>
      <c r="L99" s="239"/>
      <c r="M99" s="239"/>
      <c r="N99" s="250"/>
      <c r="O99" s="250"/>
      <c r="P99" s="250"/>
      <c r="Q99" s="281"/>
      <c r="R99" s="281"/>
      <c r="S99" s="281"/>
      <c r="T99" s="281"/>
      <c r="U99" s="281"/>
      <c r="V99" s="260"/>
      <c r="W99" s="260"/>
      <c r="X99" s="260"/>
      <c r="Y99" s="260"/>
      <c r="Z99" s="260"/>
      <c r="AA99" s="260"/>
      <c r="AB99" s="296"/>
      <c r="AC99" s="296"/>
      <c r="AD99" s="296"/>
      <c r="AE99" s="196"/>
      <c r="AF99" s="195"/>
    </row>
    <row r="100" spans="1:30" ht="30">
      <c r="A100" s="158" t="s">
        <v>74</v>
      </c>
      <c r="B100" s="182" t="s">
        <v>70</v>
      </c>
      <c r="C100" s="248">
        <v>31</v>
      </c>
      <c r="D100" s="290" t="s">
        <v>150</v>
      </c>
      <c r="E100" s="250" t="s">
        <v>63</v>
      </c>
      <c r="F100" s="244" t="s">
        <v>26</v>
      </c>
      <c r="G100" s="98">
        <v>44134</v>
      </c>
      <c r="H100" s="93">
        <f aca="true" t="shared" si="35" ref="H100:AD100">_XLL.DIATRABALHO(G100,H$1,$E$115:$E$145)</f>
        <v>44138</v>
      </c>
      <c r="I100" s="93">
        <f t="shared" si="35"/>
        <v>44145</v>
      </c>
      <c r="J100" s="93">
        <f t="shared" si="35"/>
        <v>44148</v>
      </c>
      <c r="K100" s="93">
        <f t="shared" si="35"/>
        <v>44152</v>
      </c>
      <c r="L100" s="93">
        <f t="shared" si="35"/>
        <v>44159</v>
      </c>
      <c r="M100" s="93">
        <f t="shared" si="35"/>
        <v>44165</v>
      </c>
      <c r="N100" s="93">
        <f t="shared" si="35"/>
        <v>44168</v>
      </c>
      <c r="O100" s="93">
        <f t="shared" si="35"/>
        <v>44173</v>
      </c>
      <c r="P100" s="93">
        <f t="shared" si="35"/>
        <v>44175</v>
      </c>
      <c r="Q100" s="93">
        <f t="shared" si="35"/>
        <v>44207</v>
      </c>
      <c r="R100" s="93">
        <f t="shared" si="35"/>
        <v>44209</v>
      </c>
      <c r="S100" s="93">
        <f t="shared" si="35"/>
        <v>44211</v>
      </c>
      <c r="T100" s="93">
        <f t="shared" si="35"/>
        <v>44218</v>
      </c>
      <c r="U100" s="93">
        <f t="shared" si="35"/>
        <v>44223</v>
      </c>
      <c r="V100" s="93">
        <f t="shared" si="35"/>
        <v>44235</v>
      </c>
      <c r="W100" s="93">
        <f t="shared" si="35"/>
        <v>44237</v>
      </c>
      <c r="X100" s="93">
        <f t="shared" si="35"/>
        <v>44279</v>
      </c>
      <c r="Y100" s="93">
        <f t="shared" si="35"/>
        <v>44286</v>
      </c>
      <c r="Z100" s="93">
        <f t="shared" si="35"/>
        <v>44288</v>
      </c>
      <c r="AA100" s="93">
        <f t="shared" si="35"/>
        <v>44293</v>
      </c>
      <c r="AB100" s="93">
        <f t="shared" si="35"/>
        <v>44298</v>
      </c>
      <c r="AC100" s="93">
        <f t="shared" si="35"/>
        <v>44300</v>
      </c>
      <c r="AD100" s="93">
        <f t="shared" si="35"/>
        <v>44301</v>
      </c>
    </row>
    <row r="101" spans="1:30" ht="30">
      <c r="A101" s="160" t="s">
        <v>73</v>
      </c>
      <c r="B101" s="183" t="s">
        <v>85</v>
      </c>
      <c r="C101" s="248"/>
      <c r="D101" s="291"/>
      <c r="E101" s="250"/>
      <c r="F101" s="244" t="s">
        <v>25</v>
      </c>
      <c r="G101" s="98"/>
      <c r="H101" s="98"/>
      <c r="I101" s="98"/>
      <c r="J101" s="98"/>
      <c r="K101" s="98"/>
      <c r="L101" s="98"/>
      <c r="M101" s="98"/>
      <c r="N101" s="98"/>
      <c r="O101" s="95"/>
      <c r="P101" s="96"/>
      <c r="Q101" s="93"/>
      <c r="R101" s="93"/>
      <c r="S101" s="93"/>
      <c r="T101" s="93"/>
      <c r="U101" s="93"/>
      <c r="V101" s="93"/>
      <c r="W101" s="93"/>
      <c r="X101" s="93"/>
      <c r="Y101" s="93"/>
      <c r="Z101" s="93"/>
      <c r="AA101" s="93"/>
      <c r="AB101" s="96"/>
      <c r="AC101" s="96"/>
      <c r="AD101" s="93"/>
    </row>
    <row r="102" spans="1:30" ht="30">
      <c r="A102" s="161" t="s">
        <v>77</v>
      </c>
      <c r="B102" s="184" t="s">
        <v>92</v>
      </c>
      <c r="C102" s="248"/>
      <c r="D102" s="292"/>
      <c r="E102" s="250"/>
      <c r="F102" s="244" t="s">
        <v>39</v>
      </c>
      <c r="G102" s="250" t="s">
        <v>167</v>
      </c>
      <c r="H102" s="250"/>
      <c r="I102" s="250"/>
      <c r="J102" s="250"/>
      <c r="K102" s="249"/>
      <c r="L102" s="249"/>
      <c r="M102" s="249"/>
      <c r="N102" s="250"/>
      <c r="O102" s="250"/>
      <c r="P102" s="250"/>
      <c r="Q102" s="281"/>
      <c r="R102" s="281"/>
      <c r="S102" s="281"/>
      <c r="T102" s="281"/>
      <c r="U102" s="281"/>
      <c r="V102" s="260"/>
      <c r="W102" s="260"/>
      <c r="X102" s="260"/>
      <c r="Y102" s="260"/>
      <c r="Z102" s="260"/>
      <c r="AA102" s="260"/>
      <c r="AB102" s="282"/>
      <c r="AC102" s="283"/>
      <c r="AD102" s="284"/>
    </row>
    <row r="103" spans="1:30" ht="30">
      <c r="A103" s="158" t="s">
        <v>74</v>
      </c>
      <c r="B103" s="182" t="s">
        <v>70</v>
      </c>
      <c r="C103" s="248">
        <v>32</v>
      </c>
      <c r="D103" s="290" t="s">
        <v>314</v>
      </c>
      <c r="E103" s="250" t="s">
        <v>63</v>
      </c>
      <c r="F103" s="244" t="s">
        <v>26</v>
      </c>
      <c r="G103" s="237">
        <v>43748</v>
      </c>
      <c r="H103" s="219">
        <f aca="true" t="shared" si="36" ref="H103:AD103">_XLL.DIATRABALHO(G103,H$1,$E$115:$E$145)</f>
        <v>43752</v>
      </c>
      <c r="I103" s="93">
        <f t="shared" si="36"/>
        <v>43759</v>
      </c>
      <c r="J103" s="93">
        <f t="shared" si="36"/>
        <v>43762</v>
      </c>
      <c r="K103" s="93">
        <f t="shared" si="36"/>
        <v>43766</v>
      </c>
      <c r="L103" s="93">
        <f t="shared" si="36"/>
        <v>43774</v>
      </c>
      <c r="M103" s="93">
        <f t="shared" si="36"/>
        <v>43780</v>
      </c>
      <c r="N103" s="93">
        <f t="shared" si="36"/>
        <v>43783</v>
      </c>
      <c r="O103" s="93">
        <f t="shared" si="36"/>
        <v>43789</v>
      </c>
      <c r="P103" s="93">
        <f t="shared" si="36"/>
        <v>43791</v>
      </c>
      <c r="Q103" s="93">
        <f t="shared" si="36"/>
        <v>43823</v>
      </c>
      <c r="R103" s="93">
        <f t="shared" si="36"/>
        <v>43825</v>
      </c>
      <c r="S103" s="93">
        <f t="shared" si="36"/>
        <v>43829</v>
      </c>
      <c r="T103" s="93">
        <f t="shared" si="36"/>
        <v>43837</v>
      </c>
      <c r="U103" s="93">
        <f t="shared" si="36"/>
        <v>43840</v>
      </c>
      <c r="V103" s="93">
        <f t="shared" si="36"/>
        <v>43852</v>
      </c>
      <c r="W103" s="93">
        <f t="shared" si="36"/>
        <v>43854</v>
      </c>
      <c r="X103" s="93">
        <f t="shared" si="36"/>
        <v>43896</v>
      </c>
      <c r="Y103" s="93">
        <f t="shared" si="36"/>
        <v>43903</v>
      </c>
      <c r="Z103" s="93">
        <f t="shared" si="36"/>
        <v>43907</v>
      </c>
      <c r="AA103" s="93">
        <f t="shared" si="36"/>
        <v>43910</v>
      </c>
      <c r="AB103" s="93">
        <f t="shared" si="36"/>
        <v>43915</v>
      </c>
      <c r="AC103" s="93">
        <f t="shared" si="36"/>
        <v>43917</v>
      </c>
      <c r="AD103" s="93">
        <f t="shared" si="36"/>
        <v>43920</v>
      </c>
    </row>
    <row r="104" spans="1:30" ht="30">
      <c r="A104" s="160" t="s">
        <v>73</v>
      </c>
      <c r="B104" s="183" t="s">
        <v>75</v>
      </c>
      <c r="C104" s="248"/>
      <c r="D104" s="291"/>
      <c r="E104" s="250"/>
      <c r="F104" s="244" t="s">
        <v>25</v>
      </c>
      <c r="G104" s="98">
        <v>43748</v>
      </c>
      <c r="H104" s="98">
        <v>43752</v>
      </c>
      <c r="I104" s="98"/>
      <c r="J104" s="98"/>
      <c r="K104" s="98"/>
      <c r="L104" s="98"/>
      <c r="M104" s="98"/>
      <c r="N104" s="98"/>
      <c r="O104" s="95"/>
      <c r="P104" s="96"/>
      <c r="Q104" s="93"/>
      <c r="R104" s="93"/>
      <c r="S104" s="93"/>
      <c r="T104" s="93"/>
      <c r="U104" s="93"/>
      <c r="V104" s="93"/>
      <c r="W104" s="93"/>
      <c r="X104" s="93"/>
      <c r="Y104" s="93"/>
      <c r="Z104" s="93"/>
      <c r="AA104" s="93"/>
      <c r="AB104" s="96"/>
      <c r="AC104" s="96"/>
      <c r="AD104" s="93"/>
    </row>
    <row r="105" spans="1:30" ht="30">
      <c r="A105" s="161" t="s">
        <v>77</v>
      </c>
      <c r="B105" s="184" t="s">
        <v>83</v>
      </c>
      <c r="C105" s="248"/>
      <c r="D105" s="292"/>
      <c r="E105" s="250"/>
      <c r="F105" s="244" t="s">
        <v>39</v>
      </c>
      <c r="G105" s="250" t="s">
        <v>165</v>
      </c>
      <c r="H105" s="250"/>
      <c r="I105" s="250"/>
      <c r="J105" s="250"/>
      <c r="K105" s="250"/>
      <c r="L105" s="250"/>
      <c r="M105" s="250"/>
      <c r="N105" s="250"/>
      <c r="O105" s="250"/>
      <c r="P105" s="250"/>
      <c r="Q105" s="281"/>
      <c r="R105" s="281"/>
      <c r="S105" s="281"/>
      <c r="T105" s="281"/>
      <c r="U105" s="281"/>
      <c r="V105" s="260"/>
      <c r="W105" s="260"/>
      <c r="X105" s="260"/>
      <c r="Y105" s="260"/>
      <c r="Z105" s="260"/>
      <c r="AA105" s="260"/>
      <c r="AB105" s="282"/>
      <c r="AC105" s="283"/>
      <c r="AD105" s="284"/>
    </row>
    <row r="106" spans="1:30" ht="15">
      <c r="A106"/>
      <c r="B106"/>
      <c r="H106" s="200"/>
      <c r="I106" s="200"/>
      <c r="J106" s="200"/>
      <c r="K106"/>
      <c r="L106"/>
      <c r="M106"/>
      <c r="N106"/>
      <c r="AB106" s="316"/>
      <c r="AC106" s="316"/>
      <c r="AD106" s="316"/>
    </row>
    <row r="107" spans="2:30" ht="15.75" thickBot="1">
      <c r="B107" s="99"/>
      <c r="C107" s="99"/>
      <c r="D107" s="99"/>
      <c r="E107" s="99"/>
      <c r="F107" s="99"/>
      <c r="H107" s="200"/>
      <c r="I107" s="200"/>
      <c r="J107" s="200"/>
      <c r="K107" s="99"/>
      <c r="L107" s="99"/>
      <c r="M107" s="99"/>
      <c r="N107" s="99"/>
      <c r="O107" s="99"/>
      <c r="P107" s="99"/>
      <c r="Q107" s="99"/>
      <c r="R107" s="99"/>
      <c r="S107" s="99"/>
      <c r="T107" s="99"/>
      <c r="U107" s="99"/>
      <c r="V107" s="99"/>
      <c r="W107" s="99"/>
      <c r="X107" s="99"/>
      <c r="Y107" s="99"/>
      <c r="Z107" s="99"/>
      <c r="AA107" s="99"/>
      <c r="AB107" s="246"/>
      <c r="AC107" s="246"/>
      <c r="AD107" s="246"/>
    </row>
    <row r="108" spans="4:30" ht="15">
      <c r="D108" s="112"/>
      <c r="E108" s="166"/>
      <c r="F108" s="36"/>
      <c r="G108" s="197"/>
      <c r="H108" s="197"/>
      <c r="I108" s="197"/>
      <c r="J108" s="197"/>
      <c r="K108" s="74"/>
      <c r="L108" s="74"/>
      <c r="M108" s="10"/>
      <c r="N108" s="29"/>
      <c r="O108" s="67"/>
      <c r="P108" s="67"/>
      <c r="Q108" s="67"/>
      <c r="R108" s="67"/>
      <c r="S108" s="67"/>
      <c r="T108" s="67"/>
      <c r="U108" s="37"/>
      <c r="V108" s="16"/>
      <c r="W108" s="16"/>
      <c r="X108" s="16"/>
      <c r="Y108" s="16"/>
      <c r="Z108" s="16"/>
      <c r="AA108" s="16"/>
      <c r="AB108" s="16"/>
      <c r="AC108" s="37"/>
      <c r="AD108" s="46"/>
    </row>
    <row r="109" spans="4:30" ht="15">
      <c r="D109" s="112"/>
      <c r="E109" s="168"/>
      <c r="F109" s="24"/>
      <c r="G109" s="75"/>
      <c r="H109" s="75" t="s">
        <v>70</v>
      </c>
      <c r="I109" s="75"/>
      <c r="J109" s="75" t="s">
        <v>75</v>
      </c>
      <c r="K109" s="75"/>
      <c r="L109" s="75" t="s">
        <v>80</v>
      </c>
      <c r="M109" s="10"/>
      <c r="N109" s="30"/>
      <c r="O109" s="67"/>
      <c r="P109" s="67"/>
      <c r="Q109" s="67"/>
      <c r="R109" s="67"/>
      <c r="S109" s="45"/>
      <c r="T109" s="45"/>
      <c r="U109" s="37"/>
      <c r="V109" s="16"/>
      <c r="W109" s="16"/>
      <c r="X109" s="16"/>
      <c r="Y109" s="16"/>
      <c r="Z109" s="16"/>
      <c r="AA109" s="16"/>
      <c r="AB109" s="16"/>
      <c r="AC109" s="37"/>
      <c r="AD109" s="46"/>
    </row>
    <row r="110" spans="4:30" ht="15">
      <c r="D110" s="112"/>
      <c r="E110" s="168"/>
      <c r="F110" s="86"/>
      <c r="G110" s="109"/>
      <c r="H110" s="109" t="s">
        <v>71</v>
      </c>
      <c r="I110" s="109"/>
      <c r="J110" s="109" t="s">
        <v>76</v>
      </c>
      <c r="K110" s="76"/>
      <c r="L110" s="76" t="s">
        <v>81</v>
      </c>
      <c r="M110" s="4"/>
      <c r="N110" s="28"/>
      <c r="O110" s="1"/>
      <c r="P110" s="1"/>
      <c r="Q110" s="1"/>
      <c r="R110" s="1"/>
      <c r="S110" s="1"/>
      <c r="T110" s="1"/>
      <c r="U110" s="45"/>
      <c r="V110" s="2"/>
      <c r="W110" s="2"/>
      <c r="X110" s="2"/>
      <c r="Y110" s="2"/>
      <c r="Z110" s="2"/>
      <c r="AA110" s="2"/>
      <c r="AB110" s="2"/>
      <c r="AC110" s="45"/>
      <c r="AD110" s="46"/>
    </row>
    <row r="111" spans="3:30" ht="24">
      <c r="C111" s="99"/>
      <c r="D111" s="112"/>
      <c r="E111" s="172"/>
      <c r="F111" s="111"/>
      <c r="G111" s="109"/>
      <c r="H111" s="109" t="s">
        <v>87</v>
      </c>
      <c r="I111" s="109"/>
      <c r="J111" s="109" t="s">
        <v>85</v>
      </c>
      <c r="K111" s="109"/>
      <c r="L111" s="109" t="s">
        <v>92</v>
      </c>
      <c r="M111" s="102"/>
      <c r="N111" s="105"/>
      <c r="O111" s="100"/>
      <c r="P111" s="100"/>
      <c r="Q111" s="100"/>
      <c r="R111" s="100"/>
      <c r="S111" s="100"/>
      <c r="T111" s="100"/>
      <c r="U111" s="106"/>
      <c r="V111" s="101"/>
      <c r="W111" s="101"/>
      <c r="X111" s="101"/>
      <c r="Y111" s="101"/>
      <c r="Z111" s="101"/>
      <c r="AA111" s="101"/>
      <c r="AB111" s="101"/>
      <c r="AC111" s="106"/>
      <c r="AD111" s="107"/>
    </row>
    <row r="112" spans="3:30" ht="24">
      <c r="C112" s="99"/>
      <c r="D112" s="112"/>
      <c r="E112" s="172"/>
      <c r="F112" s="111"/>
      <c r="G112" s="109"/>
      <c r="H112" s="109" t="s">
        <v>88</v>
      </c>
      <c r="I112" s="109"/>
      <c r="J112" s="109" t="s">
        <v>89</v>
      </c>
      <c r="K112" s="109"/>
      <c r="L112" s="109" t="s">
        <v>79</v>
      </c>
      <c r="M112" s="102"/>
      <c r="N112" s="105"/>
      <c r="O112" s="100"/>
      <c r="P112" s="100"/>
      <c r="Q112" s="100"/>
      <c r="R112" s="100"/>
      <c r="S112" s="100"/>
      <c r="T112" s="100"/>
      <c r="U112" s="106"/>
      <c r="V112" s="101"/>
      <c r="W112" s="101"/>
      <c r="X112" s="101"/>
      <c r="Y112" s="101"/>
      <c r="Z112" s="101"/>
      <c r="AA112" s="101"/>
      <c r="AB112" s="101"/>
      <c r="AC112" s="106"/>
      <c r="AD112" s="107"/>
    </row>
    <row r="113" spans="4:30" ht="15.75" thickBot="1">
      <c r="D113" s="112"/>
      <c r="E113" s="170"/>
      <c r="F113" s="110"/>
      <c r="G113" s="35"/>
      <c r="H113" s="35"/>
      <c r="I113" s="35"/>
      <c r="J113" s="35" t="s">
        <v>86</v>
      </c>
      <c r="K113" s="35"/>
      <c r="L113" s="109" t="s">
        <v>83</v>
      </c>
      <c r="M113" s="2"/>
      <c r="N113" s="28"/>
      <c r="O113" s="1"/>
      <c r="P113" s="1"/>
      <c r="Q113" s="1"/>
      <c r="R113" s="1"/>
      <c r="S113" s="1"/>
      <c r="T113" s="1"/>
      <c r="U113" s="45"/>
      <c r="V113" s="2"/>
      <c r="W113" s="2"/>
      <c r="X113" s="2"/>
      <c r="Y113" s="2"/>
      <c r="Z113" s="2"/>
      <c r="AA113" s="2"/>
      <c r="AB113" s="2"/>
      <c r="AC113" s="45"/>
      <c r="AD113" s="46"/>
    </row>
    <row r="114" spans="4:30" ht="24">
      <c r="D114" s="112"/>
      <c r="E114" s="174"/>
      <c r="F114" s="73"/>
      <c r="G114" s="25"/>
      <c r="H114" s="35"/>
      <c r="I114" s="35"/>
      <c r="J114" s="35" t="s">
        <v>91</v>
      </c>
      <c r="K114" s="35"/>
      <c r="L114" s="109" t="s">
        <v>93</v>
      </c>
      <c r="M114" s="35"/>
      <c r="N114" s="35"/>
      <c r="O114" s="2"/>
      <c r="P114" s="28"/>
      <c r="Q114" s="1"/>
      <c r="R114" s="1"/>
      <c r="S114" s="1"/>
      <c r="T114" s="1"/>
      <c r="U114" s="1"/>
      <c r="V114" s="1"/>
      <c r="W114" s="45"/>
      <c r="X114" s="2"/>
      <c r="Y114" s="2"/>
      <c r="Z114" s="2"/>
      <c r="AA114" s="2"/>
      <c r="AB114" s="2"/>
      <c r="AC114" s="2"/>
      <c r="AD114" s="2"/>
    </row>
    <row r="115" spans="4:23" ht="15">
      <c r="D115" s="112"/>
      <c r="E115" s="39">
        <v>43831</v>
      </c>
      <c r="F115" s="39"/>
      <c r="G115" s="201"/>
      <c r="H115" s="40"/>
      <c r="I115" s="40"/>
      <c r="J115" s="35" t="s">
        <v>90</v>
      </c>
      <c r="L115" s="35" t="s">
        <v>94</v>
      </c>
      <c r="P115" s="7"/>
      <c r="Q115" s="1"/>
      <c r="R115" s="1"/>
      <c r="S115" s="1"/>
      <c r="T115" s="1"/>
      <c r="U115" s="1"/>
      <c r="V115" s="1"/>
      <c r="W115" s="1"/>
    </row>
    <row r="116" spans="4:23" ht="15">
      <c r="D116" s="112"/>
      <c r="E116" s="39">
        <v>43528</v>
      </c>
      <c r="F116" s="39"/>
      <c r="G116" s="201"/>
      <c r="H116" s="40"/>
      <c r="I116" s="40"/>
      <c r="J116" s="40"/>
      <c r="K116" s="40"/>
      <c r="L116" s="35" t="s">
        <v>95</v>
      </c>
      <c r="M116" s="40"/>
      <c r="N116" s="40"/>
      <c r="O116" s="32"/>
      <c r="P116" s="4"/>
      <c r="Q116" s="1"/>
      <c r="R116" s="1"/>
      <c r="S116" s="1"/>
      <c r="T116" s="1"/>
      <c r="U116" s="1"/>
      <c r="V116" s="1"/>
      <c r="W116" s="45"/>
    </row>
    <row r="117" spans="4:16" ht="15">
      <c r="D117" s="112"/>
      <c r="E117" s="39">
        <v>43529</v>
      </c>
      <c r="F117" s="39"/>
      <c r="G117" s="201"/>
      <c r="H117" s="201"/>
      <c r="I117" s="201"/>
      <c r="J117" s="40"/>
      <c r="K117" s="11"/>
      <c r="L117" s="35" t="s">
        <v>96</v>
      </c>
      <c r="M117" s="11"/>
      <c r="N117" s="11"/>
      <c r="O117" s="32"/>
      <c r="P117" s="7"/>
    </row>
    <row r="118" spans="4:16" ht="15">
      <c r="D118" s="112"/>
      <c r="E118" s="39">
        <v>43572</v>
      </c>
      <c r="F118" s="39"/>
      <c r="G118" s="201"/>
      <c r="H118" s="201"/>
      <c r="I118" s="201"/>
      <c r="J118" s="201"/>
      <c r="K118" s="11"/>
      <c r="L118" s="40"/>
      <c r="M118" s="11"/>
      <c r="N118" s="11"/>
      <c r="O118" s="32"/>
      <c r="P118" s="7"/>
    </row>
    <row r="119" spans="4:16" ht="15">
      <c r="D119" s="112"/>
      <c r="E119" s="39">
        <v>43573</v>
      </c>
      <c r="F119" s="39"/>
      <c r="G119" s="201"/>
      <c r="H119" s="201"/>
      <c r="I119" s="201"/>
      <c r="J119" s="201"/>
      <c r="K119" s="11"/>
      <c r="L119" s="11"/>
      <c r="M119" s="11"/>
      <c r="N119" s="11"/>
      <c r="O119" s="32"/>
      <c r="P119" s="6"/>
    </row>
    <row r="120" spans="4:16" ht="15">
      <c r="D120" s="112"/>
      <c r="E120" s="39">
        <v>43574</v>
      </c>
      <c r="F120" s="39"/>
      <c r="G120" s="201"/>
      <c r="H120" s="201"/>
      <c r="I120" s="201"/>
      <c r="J120" s="201"/>
      <c r="K120" s="11"/>
      <c r="L120" s="11"/>
      <c r="M120" s="11"/>
      <c r="N120" s="11"/>
      <c r="O120" s="32"/>
      <c r="P120" s="6"/>
    </row>
    <row r="121" spans="4:16" ht="15">
      <c r="D121" s="112"/>
      <c r="E121" s="39">
        <v>43586</v>
      </c>
      <c r="F121" s="39"/>
      <c r="G121" s="201"/>
      <c r="H121" s="201"/>
      <c r="I121" s="201"/>
      <c r="J121" s="201"/>
      <c r="K121" s="11"/>
      <c r="L121" s="11"/>
      <c r="M121" s="11"/>
      <c r="N121" s="11"/>
      <c r="O121" s="32"/>
      <c r="P121" s="7"/>
    </row>
    <row r="122" spans="4:16" ht="15">
      <c r="D122" s="112"/>
      <c r="E122" s="39">
        <v>43636</v>
      </c>
      <c r="F122" s="39"/>
      <c r="G122" s="201"/>
      <c r="H122" s="201"/>
      <c r="I122" s="201"/>
      <c r="J122" s="201"/>
      <c r="K122" s="11"/>
      <c r="L122" s="11"/>
      <c r="M122" s="11"/>
      <c r="N122" s="11"/>
      <c r="O122" s="32"/>
      <c r="P122" s="6"/>
    </row>
    <row r="123" spans="3:30" ht="15">
      <c r="C123" s="99"/>
      <c r="D123" s="112"/>
      <c r="E123" s="39">
        <v>43715</v>
      </c>
      <c r="F123" s="39"/>
      <c r="G123" s="201"/>
      <c r="H123" s="201"/>
      <c r="I123" s="201"/>
      <c r="J123" s="201"/>
      <c r="K123" s="11"/>
      <c r="L123" s="11"/>
      <c r="M123" s="11"/>
      <c r="N123" s="11"/>
      <c r="O123" s="32"/>
      <c r="P123" s="6"/>
      <c r="Q123" s="99"/>
      <c r="R123" s="99"/>
      <c r="S123" s="99"/>
      <c r="T123" s="99"/>
      <c r="U123" s="99"/>
      <c r="V123" s="99"/>
      <c r="W123" s="99"/>
      <c r="X123" s="99"/>
      <c r="Y123" s="99"/>
      <c r="Z123" s="99"/>
      <c r="AA123" s="99"/>
      <c r="AB123" s="99"/>
      <c r="AC123" s="99"/>
      <c r="AD123" s="99"/>
    </row>
    <row r="124" spans="3:30" ht="15">
      <c r="C124" s="99"/>
      <c r="D124" s="112"/>
      <c r="E124" s="39">
        <v>43750</v>
      </c>
      <c r="F124" s="39"/>
      <c r="G124" s="201"/>
      <c r="H124" s="201"/>
      <c r="I124" s="201"/>
      <c r="J124" s="201"/>
      <c r="K124" s="11"/>
      <c r="L124" s="11"/>
      <c r="M124" s="11"/>
      <c r="N124" s="11"/>
      <c r="O124" s="32"/>
      <c r="P124" s="6"/>
      <c r="Q124" s="99"/>
      <c r="R124" s="99"/>
      <c r="S124" s="99"/>
      <c r="T124" s="99"/>
      <c r="U124" s="99"/>
      <c r="V124" s="99"/>
      <c r="W124" s="99"/>
      <c r="X124" s="99"/>
      <c r="Y124" s="99"/>
      <c r="Z124" s="99"/>
      <c r="AA124" s="99"/>
      <c r="AB124" s="99"/>
      <c r="AC124" s="99"/>
      <c r="AD124" s="99"/>
    </row>
    <row r="125" spans="3:30" ht="15">
      <c r="C125" s="99"/>
      <c r="D125" s="112"/>
      <c r="E125" s="39">
        <v>43770</v>
      </c>
      <c r="F125" s="39"/>
      <c r="G125" s="201"/>
      <c r="H125" s="201"/>
      <c r="I125" s="201"/>
      <c r="J125" s="201"/>
      <c r="K125" s="11"/>
      <c r="L125" s="11"/>
      <c r="M125" s="11"/>
      <c r="N125" s="11"/>
      <c r="O125" s="32"/>
      <c r="P125" s="6"/>
      <c r="Q125" s="99"/>
      <c r="R125" s="99"/>
      <c r="S125" s="99"/>
      <c r="T125" s="99"/>
      <c r="U125" s="99"/>
      <c r="V125" s="99"/>
      <c r="W125" s="99"/>
      <c r="X125" s="99"/>
      <c r="Y125" s="99"/>
      <c r="Z125" s="99"/>
      <c r="AA125" s="99"/>
      <c r="AB125" s="99"/>
      <c r="AC125" s="99"/>
      <c r="AD125" s="99"/>
    </row>
    <row r="126" spans="3:30" ht="15">
      <c r="C126" s="99"/>
      <c r="D126" s="112"/>
      <c r="E126" s="39">
        <v>43771</v>
      </c>
      <c r="F126" s="39"/>
      <c r="G126" s="201"/>
      <c r="H126" s="201"/>
      <c r="I126" s="201"/>
      <c r="J126" s="201"/>
      <c r="K126" s="11"/>
      <c r="L126" s="11"/>
      <c r="M126" s="11"/>
      <c r="N126" s="11"/>
      <c r="O126" s="32"/>
      <c r="P126" s="6"/>
      <c r="Q126" s="99"/>
      <c r="R126" s="99"/>
      <c r="S126" s="99"/>
      <c r="T126" s="99"/>
      <c r="U126" s="99"/>
      <c r="V126" s="99"/>
      <c r="W126" s="99"/>
      <c r="X126" s="99"/>
      <c r="Y126" s="99"/>
      <c r="Z126" s="99"/>
      <c r="AA126" s="99"/>
      <c r="AB126" s="99"/>
      <c r="AC126" s="99"/>
      <c r="AD126" s="99"/>
    </row>
    <row r="127" spans="3:30" ht="15">
      <c r="C127" s="99"/>
      <c r="D127" s="112"/>
      <c r="E127" s="39">
        <v>43784</v>
      </c>
      <c r="F127" s="39"/>
      <c r="G127" s="201"/>
      <c r="H127" s="201"/>
      <c r="I127" s="201"/>
      <c r="J127" s="201"/>
      <c r="K127" s="11"/>
      <c r="L127" s="11"/>
      <c r="M127" s="11"/>
      <c r="N127" s="11"/>
      <c r="O127" s="32"/>
      <c r="P127" s="6"/>
      <c r="Q127" s="99"/>
      <c r="R127" s="99"/>
      <c r="S127" s="99"/>
      <c r="T127" s="99"/>
      <c r="U127" s="99"/>
      <c r="V127" s="99"/>
      <c r="W127" s="99"/>
      <c r="X127" s="99"/>
      <c r="Y127" s="99"/>
      <c r="Z127" s="99"/>
      <c r="AA127" s="99"/>
      <c r="AB127" s="99"/>
      <c r="AC127" s="99"/>
      <c r="AD127" s="99"/>
    </row>
    <row r="128" spans="3:30" ht="15">
      <c r="C128" s="99"/>
      <c r="D128" s="112"/>
      <c r="E128" s="39">
        <v>43454</v>
      </c>
      <c r="F128" s="39"/>
      <c r="G128" s="201"/>
      <c r="H128" s="201"/>
      <c r="I128" s="201"/>
      <c r="J128" s="201"/>
      <c r="K128" s="11"/>
      <c r="L128" s="11"/>
      <c r="M128" s="11"/>
      <c r="N128" s="11"/>
      <c r="O128" s="32"/>
      <c r="P128" s="6"/>
      <c r="Q128" s="99"/>
      <c r="R128" s="99"/>
      <c r="S128" s="99"/>
      <c r="T128" s="99"/>
      <c r="U128" s="99"/>
      <c r="V128" s="99"/>
      <c r="W128" s="99"/>
      <c r="X128" s="99"/>
      <c r="Y128" s="99"/>
      <c r="Z128" s="99"/>
      <c r="AA128" s="99"/>
      <c r="AB128" s="99"/>
      <c r="AC128" s="99"/>
      <c r="AD128" s="99"/>
    </row>
    <row r="129" spans="3:30" ht="15">
      <c r="C129" s="99"/>
      <c r="D129" s="112"/>
      <c r="E129" s="39">
        <v>43455</v>
      </c>
      <c r="F129" s="39"/>
      <c r="G129" s="201"/>
      <c r="H129" s="201"/>
      <c r="I129" s="201"/>
      <c r="J129" s="201"/>
      <c r="K129" s="11"/>
      <c r="L129" s="11"/>
      <c r="M129" s="11"/>
      <c r="N129" s="11"/>
      <c r="O129" s="32"/>
      <c r="P129" s="6"/>
      <c r="Q129" s="99"/>
      <c r="R129" s="99"/>
      <c r="S129" s="99"/>
      <c r="T129" s="99"/>
      <c r="U129" s="99"/>
      <c r="V129" s="99"/>
      <c r="W129" s="99"/>
      <c r="X129" s="99"/>
      <c r="Y129" s="99"/>
      <c r="Z129" s="99"/>
      <c r="AA129" s="99"/>
      <c r="AB129" s="99"/>
      <c r="AC129" s="99"/>
      <c r="AD129" s="99"/>
    </row>
    <row r="130" spans="3:30" ht="15">
      <c r="C130" s="99"/>
      <c r="D130" s="112"/>
      <c r="E130" s="39">
        <v>43456</v>
      </c>
      <c r="F130" s="39"/>
      <c r="G130" s="201"/>
      <c r="H130" s="201"/>
      <c r="I130" s="201"/>
      <c r="J130" s="201"/>
      <c r="K130" s="11"/>
      <c r="L130" s="11"/>
      <c r="M130" s="11"/>
      <c r="N130" s="11"/>
      <c r="O130" s="32"/>
      <c r="P130" s="6"/>
      <c r="Q130" s="99"/>
      <c r="R130" s="99"/>
      <c r="S130" s="99"/>
      <c r="T130" s="99"/>
      <c r="U130" s="99"/>
      <c r="V130" s="99"/>
      <c r="W130" s="99"/>
      <c r="X130" s="99"/>
      <c r="Y130" s="99"/>
      <c r="Z130" s="99"/>
      <c r="AA130" s="99"/>
      <c r="AB130" s="99"/>
      <c r="AC130" s="99"/>
      <c r="AD130" s="99"/>
    </row>
    <row r="131" spans="3:30" ht="15">
      <c r="C131" s="99"/>
      <c r="D131" s="112"/>
      <c r="E131" s="39">
        <v>43457</v>
      </c>
      <c r="F131" s="39"/>
      <c r="G131" s="201"/>
      <c r="H131" s="201"/>
      <c r="I131" s="201"/>
      <c r="J131" s="201"/>
      <c r="K131" s="11"/>
      <c r="L131" s="11"/>
      <c r="M131" s="11"/>
      <c r="N131" s="11"/>
      <c r="O131" s="32"/>
      <c r="P131" s="6"/>
      <c r="Q131" s="99"/>
      <c r="R131" s="99"/>
      <c r="S131" s="99"/>
      <c r="T131" s="99"/>
      <c r="U131" s="99"/>
      <c r="V131" s="99"/>
      <c r="W131" s="99"/>
      <c r="X131" s="99"/>
      <c r="Y131" s="99"/>
      <c r="Z131" s="99"/>
      <c r="AA131" s="99"/>
      <c r="AB131" s="99"/>
      <c r="AC131" s="99"/>
      <c r="AD131" s="99"/>
    </row>
    <row r="132" spans="3:30" ht="15">
      <c r="C132" s="99"/>
      <c r="D132" s="112"/>
      <c r="E132" s="39">
        <v>43458</v>
      </c>
      <c r="F132" s="39"/>
      <c r="G132" s="201"/>
      <c r="H132" s="201"/>
      <c r="I132" s="201"/>
      <c r="J132" s="201"/>
      <c r="K132" s="11"/>
      <c r="L132" s="11"/>
      <c r="M132" s="11"/>
      <c r="N132" s="11"/>
      <c r="O132" s="32"/>
      <c r="P132" s="6"/>
      <c r="Q132" s="99"/>
      <c r="R132" s="99"/>
      <c r="S132" s="99"/>
      <c r="T132" s="99"/>
      <c r="U132" s="99"/>
      <c r="V132" s="99"/>
      <c r="W132" s="99"/>
      <c r="X132" s="99"/>
      <c r="Y132" s="99"/>
      <c r="Z132" s="99"/>
      <c r="AA132" s="99"/>
      <c r="AB132" s="99"/>
      <c r="AC132" s="99"/>
      <c r="AD132" s="99"/>
    </row>
    <row r="133" spans="3:30" ht="15">
      <c r="C133" s="99"/>
      <c r="D133" s="112"/>
      <c r="E133" s="39">
        <v>43459</v>
      </c>
      <c r="F133" s="39"/>
      <c r="G133" s="201"/>
      <c r="H133" s="201"/>
      <c r="I133" s="201"/>
      <c r="J133" s="201"/>
      <c r="K133" s="11"/>
      <c r="L133" s="11"/>
      <c r="M133" s="11"/>
      <c r="N133" s="11"/>
      <c r="O133" s="32"/>
      <c r="P133" s="6"/>
      <c r="Q133" s="99"/>
      <c r="R133" s="99"/>
      <c r="S133" s="99"/>
      <c r="T133" s="99"/>
      <c r="U133" s="99"/>
      <c r="V133" s="99"/>
      <c r="W133" s="99"/>
      <c r="X133" s="99"/>
      <c r="Y133" s="99"/>
      <c r="Z133" s="99"/>
      <c r="AA133" s="99"/>
      <c r="AB133" s="99"/>
      <c r="AC133" s="99"/>
      <c r="AD133" s="99"/>
    </row>
    <row r="134" spans="3:30" ht="15">
      <c r="C134" s="99"/>
      <c r="D134" s="112"/>
      <c r="E134" s="39">
        <v>43460</v>
      </c>
      <c r="F134" s="39"/>
      <c r="G134" s="201"/>
      <c r="H134" s="201"/>
      <c r="I134" s="201"/>
      <c r="J134" s="201"/>
      <c r="K134" s="11"/>
      <c r="L134" s="11"/>
      <c r="M134" s="11"/>
      <c r="N134" s="11"/>
      <c r="O134" s="32"/>
      <c r="P134" s="6"/>
      <c r="Q134" s="99"/>
      <c r="R134" s="99"/>
      <c r="S134" s="99"/>
      <c r="T134" s="99"/>
      <c r="U134" s="99"/>
      <c r="V134" s="99"/>
      <c r="W134" s="99"/>
      <c r="X134" s="99"/>
      <c r="Y134" s="99"/>
      <c r="Z134" s="99"/>
      <c r="AA134" s="99"/>
      <c r="AB134" s="99"/>
      <c r="AC134" s="99"/>
      <c r="AD134" s="99"/>
    </row>
    <row r="135" spans="3:30" ht="15">
      <c r="C135" s="99"/>
      <c r="D135" s="112"/>
      <c r="E135" s="39">
        <v>43461</v>
      </c>
      <c r="F135" s="39"/>
      <c r="G135" s="201"/>
      <c r="H135" s="201"/>
      <c r="I135" s="201"/>
      <c r="J135" s="201"/>
      <c r="K135" s="11"/>
      <c r="L135" s="11"/>
      <c r="M135" s="11"/>
      <c r="N135" s="11"/>
      <c r="O135" s="32"/>
      <c r="P135" s="6"/>
      <c r="Q135" s="99"/>
      <c r="R135" s="99"/>
      <c r="S135" s="99"/>
      <c r="T135" s="99"/>
      <c r="U135" s="99"/>
      <c r="V135" s="99"/>
      <c r="W135" s="99"/>
      <c r="X135" s="99"/>
      <c r="Y135" s="99"/>
      <c r="Z135" s="99"/>
      <c r="AA135" s="99"/>
      <c r="AB135" s="99"/>
      <c r="AC135" s="99"/>
      <c r="AD135" s="99"/>
    </row>
    <row r="136" spans="3:30" ht="15">
      <c r="C136" s="99"/>
      <c r="D136" s="112"/>
      <c r="E136" s="39">
        <v>43462</v>
      </c>
      <c r="F136" s="39"/>
      <c r="G136" s="201"/>
      <c r="H136" s="201"/>
      <c r="I136" s="201"/>
      <c r="J136" s="201"/>
      <c r="K136" s="11"/>
      <c r="L136" s="11"/>
      <c r="M136" s="11"/>
      <c r="N136" s="11"/>
      <c r="O136" s="32"/>
      <c r="P136" s="6"/>
      <c r="Q136" s="99"/>
      <c r="R136" s="99"/>
      <c r="S136" s="99"/>
      <c r="T136" s="99"/>
      <c r="U136" s="99"/>
      <c r="V136" s="99"/>
      <c r="W136" s="99"/>
      <c r="X136" s="99"/>
      <c r="Y136" s="99"/>
      <c r="Z136" s="99"/>
      <c r="AA136" s="99"/>
      <c r="AB136" s="99"/>
      <c r="AC136" s="99"/>
      <c r="AD136" s="99"/>
    </row>
    <row r="137" spans="3:30" ht="15">
      <c r="C137" s="99"/>
      <c r="D137" s="112"/>
      <c r="E137" s="39">
        <v>43463</v>
      </c>
      <c r="F137" s="39"/>
      <c r="G137" s="201"/>
      <c r="H137" s="201"/>
      <c r="I137" s="201"/>
      <c r="J137" s="201"/>
      <c r="K137" s="11"/>
      <c r="L137" s="11"/>
      <c r="M137" s="11"/>
      <c r="N137" s="11"/>
      <c r="O137" s="32"/>
      <c r="P137" s="6"/>
      <c r="Q137" s="99"/>
      <c r="R137" s="99"/>
      <c r="S137" s="99"/>
      <c r="T137" s="99"/>
      <c r="U137" s="99"/>
      <c r="V137" s="99"/>
      <c r="W137" s="99"/>
      <c r="X137" s="99"/>
      <c r="Y137" s="99"/>
      <c r="Z137" s="99"/>
      <c r="AA137" s="99"/>
      <c r="AB137" s="99"/>
      <c r="AC137" s="99"/>
      <c r="AD137" s="99"/>
    </row>
    <row r="138" spans="3:30" ht="15">
      <c r="C138" s="99"/>
      <c r="D138" s="112"/>
      <c r="E138" s="39">
        <v>43464</v>
      </c>
      <c r="F138" s="39"/>
      <c r="G138" s="201"/>
      <c r="H138" s="201"/>
      <c r="I138" s="201"/>
      <c r="J138" s="201"/>
      <c r="K138" s="11"/>
      <c r="L138" s="11"/>
      <c r="M138" s="11"/>
      <c r="N138" s="11"/>
      <c r="O138" s="32"/>
      <c r="P138" s="6"/>
      <c r="Q138" s="99"/>
      <c r="R138" s="99"/>
      <c r="S138" s="99"/>
      <c r="T138" s="99"/>
      <c r="U138" s="99"/>
      <c r="V138" s="99"/>
      <c r="W138" s="99"/>
      <c r="X138" s="99"/>
      <c r="Y138" s="99"/>
      <c r="Z138" s="99"/>
      <c r="AA138" s="99"/>
      <c r="AB138" s="99"/>
      <c r="AC138" s="99"/>
      <c r="AD138" s="99"/>
    </row>
    <row r="139" spans="3:30" ht="15">
      <c r="C139" s="99"/>
      <c r="D139" s="112"/>
      <c r="E139" s="39">
        <v>43465</v>
      </c>
      <c r="F139" s="39"/>
      <c r="G139" s="201"/>
      <c r="H139" s="201"/>
      <c r="I139" s="201"/>
      <c r="J139" s="201"/>
      <c r="K139" s="11"/>
      <c r="L139" s="11"/>
      <c r="M139" s="11"/>
      <c r="N139" s="11"/>
      <c r="O139" s="32"/>
      <c r="P139" s="6"/>
      <c r="Q139" s="99"/>
      <c r="R139" s="99"/>
      <c r="S139" s="99"/>
      <c r="T139" s="99"/>
      <c r="U139" s="99"/>
      <c r="V139" s="99"/>
      <c r="W139" s="99"/>
      <c r="X139" s="99"/>
      <c r="Y139" s="99"/>
      <c r="Z139" s="99"/>
      <c r="AA139" s="99"/>
      <c r="AB139" s="99"/>
      <c r="AC139" s="99"/>
      <c r="AD139" s="99"/>
    </row>
    <row r="140" spans="3:30" ht="15">
      <c r="C140" s="99"/>
      <c r="D140" s="112"/>
      <c r="E140" s="39">
        <v>43466</v>
      </c>
      <c r="F140" s="39"/>
      <c r="G140" s="201"/>
      <c r="H140" s="201"/>
      <c r="I140" s="201"/>
      <c r="J140" s="201"/>
      <c r="K140" s="11"/>
      <c r="L140" s="11"/>
      <c r="M140" s="11"/>
      <c r="N140" s="11"/>
      <c r="O140" s="32"/>
      <c r="P140" s="6"/>
      <c r="Q140" s="99"/>
      <c r="R140" s="99"/>
      <c r="S140" s="99"/>
      <c r="T140" s="99"/>
      <c r="U140" s="99"/>
      <c r="V140" s="99"/>
      <c r="W140" s="99"/>
      <c r="X140" s="99"/>
      <c r="Y140" s="99"/>
      <c r="Z140" s="99"/>
      <c r="AA140" s="99"/>
      <c r="AB140" s="99"/>
      <c r="AC140" s="99"/>
      <c r="AD140" s="99"/>
    </row>
    <row r="141" spans="3:30" ht="15">
      <c r="C141" s="99"/>
      <c r="D141" s="112"/>
      <c r="E141" s="39">
        <v>43467</v>
      </c>
      <c r="F141" s="39"/>
      <c r="G141" s="201"/>
      <c r="H141" s="201"/>
      <c r="I141" s="201"/>
      <c r="J141" s="201"/>
      <c r="K141" s="11"/>
      <c r="L141" s="11"/>
      <c r="M141" s="11"/>
      <c r="N141" s="11"/>
      <c r="O141" s="32"/>
      <c r="P141" s="6"/>
      <c r="Q141" s="99"/>
      <c r="R141" s="99"/>
      <c r="S141" s="99"/>
      <c r="T141" s="99"/>
      <c r="U141" s="99"/>
      <c r="V141" s="99"/>
      <c r="W141" s="99"/>
      <c r="X141" s="99"/>
      <c r="Y141" s="99"/>
      <c r="Z141" s="99"/>
      <c r="AA141" s="99"/>
      <c r="AB141" s="99"/>
      <c r="AC141" s="99"/>
      <c r="AD141" s="99"/>
    </row>
    <row r="142" spans="4:16" ht="15">
      <c r="D142" s="112"/>
      <c r="E142" s="39">
        <v>43468</v>
      </c>
      <c r="F142" s="39"/>
      <c r="G142" s="201"/>
      <c r="H142" s="201"/>
      <c r="I142" s="201"/>
      <c r="J142" s="201"/>
      <c r="K142" s="11"/>
      <c r="L142" s="11"/>
      <c r="M142" s="11"/>
      <c r="N142" s="11"/>
      <c r="O142" s="32"/>
      <c r="P142" s="5"/>
    </row>
    <row r="143" spans="4:16" ht="15">
      <c r="D143" s="112"/>
      <c r="E143" s="39">
        <v>43469</v>
      </c>
      <c r="F143" s="39"/>
      <c r="G143" s="201"/>
      <c r="H143" s="201"/>
      <c r="I143" s="201"/>
      <c r="J143" s="201"/>
      <c r="K143" s="11"/>
      <c r="L143" s="11"/>
      <c r="M143" s="11"/>
      <c r="N143" s="11"/>
      <c r="O143" s="32"/>
      <c r="P143" s="5"/>
    </row>
    <row r="144" spans="4:16" ht="15">
      <c r="D144" s="112"/>
      <c r="E144" s="39">
        <v>43470</v>
      </c>
      <c r="F144" s="39"/>
      <c r="G144" s="201"/>
      <c r="H144" s="201"/>
      <c r="I144" s="201"/>
      <c r="J144" s="201"/>
      <c r="K144" s="11"/>
      <c r="L144" s="11"/>
      <c r="M144" s="11"/>
      <c r="N144" s="11"/>
      <c r="O144" s="32"/>
      <c r="P144" s="7"/>
    </row>
    <row r="145" spans="4:16" ht="15">
      <c r="D145" s="112"/>
      <c r="E145" s="39">
        <v>43471</v>
      </c>
      <c r="F145" s="39"/>
      <c r="G145" s="201"/>
      <c r="H145" s="201"/>
      <c r="I145" s="201"/>
      <c r="J145" s="201"/>
      <c r="K145" s="11"/>
      <c r="L145" s="11"/>
      <c r="M145" s="11"/>
      <c r="N145" s="11"/>
      <c r="O145" s="32"/>
      <c r="P145" s="7"/>
    </row>
    <row r="146" spans="3:30" ht="15">
      <c r="C146" s="99"/>
      <c r="D146" s="112"/>
      <c r="E146" s="39"/>
      <c r="F146" s="39"/>
      <c r="G146" s="201"/>
      <c r="H146" s="201"/>
      <c r="I146" s="201"/>
      <c r="J146" s="201"/>
      <c r="K146" s="11"/>
      <c r="L146" s="11"/>
      <c r="M146" s="11"/>
      <c r="N146" s="11"/>
      <c r="O146" s="32"/>
      <c r="P146" s="7"/>
      <c r="Q146" s="99"/>
      <c r="R146" s="99"/>
      <c r="S146" s="99"/>
      <c r="T146" s="99"/>
      <c r="U146" s="99"/>
      <c r="V146" s="99"/>
      <c r="W146" s="99"/>
      <c r="X146" s="99"/>
      <c r="Y146" s="99"/>
      <c r="Z146" s="99"/>
      <c r="AA146" s="99"/>
      <c r="AB146" s="99"/>
      <c r="AC146" s="99"/>
      <c r="AD146" s="99"/>
    </row>
    <row r="147" spans="4:17" ht="15.75" thickBot="1">
      <c r="D147" s="47"/>
      <c r="E147" s="32"/>
      <c r="F147" s="32"/>
      <c r="G147" s="202"/>
      <c r="H147" s="40"/>
      <c r="I147" s="40"/>
      <c r="J147" s="40"/>
      <c r="K147" s="40"/>
      <c r="L147" s="40"/>
      <c r="M147" s="40"/>
      <c r="N147" s="40"/>
      <c r="O147" s="33"/>
      <c r="Q147" s="33"/>
    </row>
    <row r="148" spans="4:14" ht="15">
      <c r="D148" s="165" t="s">
        <v>22</v>
      </c>
      <c r="E148" s="32"/>
      <c r="F148" s="32"/>
      <c r="G148" s="202"/>
      <c r="H148" s="40"/>
      <c r="I148" s="40"/>
      <c r="J148" s="40"/>
      <c r="K148" s="40"/>
      <c r="L148" s="40"/>
      <c r="M148" s="40"/>
      <c r="N148" s="40"/>
    </row>
    <row r="149" spans="4:14" ht="15">
      <c r="D149" s="167" t="s">
        <v>23</v>
      </c>
      <c r="E149" s="32"/>
      <c r="F149" s="32"/>
      <c r="G149" s="202"/>
      <c r="H149" s="40"/>
      <c r="I149" s="40"/>
      <c r="J149" s="40"/>
      <c r="K149" s="40"/>
      <c r="L149" s="40"/>
      <c r="M149" s="40"/>
      <c r="N149" s="40"/>
    </row>
    <row r="150" spans="4:14" ht="15">
      <c r="D150" s="167" t="s">
        <v>24</v>
      </c>
      <c r="E150" s="32"/>
      <c r="F150" s="32"/>
      <c r="G150" s="202"/>
      <c r="H150" s="40"/>
      <c r="I150" s="40"/>
      <c r="J150" s="40"/>
      <c r="K150" s="40"/>
      <c r="L150" s="40"/>
      <c r="M150" s="40"/>
      <c r="N150" s="40"/>
    </row>
    <row r="151" spans="4:12" ht="15">
      <c r="D151" s="171" t="s">
        <v>68</v>
      </c>
      <c r="J151" s="40"/>
      <c r="L151" s="40"/>
    </row>
    <row r="152" spans="4:12" ht="15">
      <c r="D152" s="171" t="s">
        <v>69</v>
      </c>
      <c r="L152" s="40"/>
    </row>
    <row r="153" ht="15.75" thickBot="1">
      <c r="D153" s="169" t="s">
        <v>67</v>
      </c>
    </row>
    <row r="154" ht="15">
      <c r="D154" s="174"/>
    </row>
    <row r="155" ht="15">
      <c r="D155" s="32"/>
    </row>
    <row r="156" ht="15">
      <c r="D156" s="32"/>
    </row>
    <row r="157" ht="15">
      <c r="D157" s="32"/>
    </row>
    <row r="158" ht="15">
      <c r="D158" s="32"/>
    </row>
    <row r="159" ht="15">
      <c r="D159" s="32"/>
    </row>
    <row r="160" ht="15">
      <c r="D160" s="32"/>
    </row>
    <row r="161" ht="15">
      <c r="D161" s="32"/>
    </row>
    <row r="162" ht="15">
      <c r="D162" s="32"/>
    </row>
    <row r="163" ht="15">
      <c r="D163" s="32"/>
    </row>
    <row r="164" ht="15">
      <c r="D164" s="32"/>
    </row>
    <row r="165" ht="15">
      <c r="D165" s="32"/>
    </row>
    <row r="166" ht="15">
      <c r="D166" s="32"/>
    </row>
    <row r="167" ht="15">
      <c r="D167" s="32"/>
    </row>
    <row r="168" ht="15">
      <c r="D168" s="32"/>
    </row>
    <row r="169" ht="15">
      <c r="D169" s="32"/>
    </row>
    <row r="170" ht="15">
      <c r="D170" s="32"/>
    </row>
    <row r="171" ht="15">
      <c r="D171" s="32"/>
    </row>
    <row r="172" ht="15">
      <c r="D172" s="32"/>
    </row>
    <row r="173" ht="15">
      <c r="D173" s="32"/>
    </row>
    <row r="174" ht="15">
      <c r="D174" s="32"/>
    </row>
    <row r="175" ht="15">
      <c r="D175" s="32"/>
    </row>
    <row r="176" ht="15">
      <c r="D176" s="32"/>
    </row>
    <row r="177" ht="15">
      <c r="D177" s="32"/>
    </row>
    <row r="178" ht="15">
      <c r="D178" s="32"/>
    </row>
    <row r="179" ht="15">
      <c r="D179" s="32"/>
    </row>
    <row r="180" ht="15">
      <c r="D180" s="32"/>
    </row>
    <row r="181" ht="15">
      <c r="D181" s="32"/>
    </row>
    <row r="182" ht="15">
      <c r="D182" s="32"/>
    </row>
    <row r="183" ht="15">
      <c r="D183" s="32"/>
    </row>
    <row r="184" ht="15">
      <c r="D184" s="32"/>
    </row>
    <row r="185" ht="15">
      <c r="D185" s="32"/>
    </row>
    <row r="186" ht="15">
      <c r="D186" s="32"/>
    </row>
    <row r="187" ht="15">
      <c r="D187" s="32"/>
    </row>
    <row r="188" ht="15">
      <c r="D188" s="32"/>
    </row>
    <row r="189" ht="15">
      <c r="D189" s="32"/>
    </row>
    <row r="190" ht="15">
      <c r="D190" s="32"/>
    </row>
    <row r="191" ht="15">
      <c r="D191" s="32"/>
    </row>
    <row r="192" ht="15">
      <c r="D192" s="32"/>
    </row>
    <row r="193" ht="15">
      <c r="D193" s="32"/>
    </row>
    <row r="194" ht="15">
      <c r="D194" s="32"/>
    </row>
    <row r="195" ht="15">
      <c r="D195" s="32"/>
    </row>
    <row r="196" ht="15">
      <c r="D196" s="32"/>
    </row>
    <row r="197" ht="15">
      <c r="D197" s="32"/>
    </row>
    <row r="198" ht="15">
      <c r="D198" s="82"/>
    </row>
    <row r="199" ht="15">
      <c r="D199" s="82"/>
    </row>
    <row r="200" ht="15">
      <c r="D200" s="82"/>
    </row>
    <row r="201" ht="15">
      <c r="D201" s="82"/>
    </row>
    <row r="202" ht="15">
      <c r="D202" s="82"/>
    </row>
    <row r="203" ht="15">
      <c r="D203" s="82"/>
    </row>
    <row r="204" ht="15">
      <c r="D204" s="32"/>
    </row>
    <row r="205" ht="15">
      <c r="D205" s="32"/>
    </row>
    <row r="206" ht="15">
      <c r="D206" s="32"/>
    </row>
    <row r="207" ht="15">
      <c r="D207" s="32"/>
    </row>
    <row r="208" ht="15">
      <c r="D208" s="32"/>
    </row>
    <row r="209" ht="15">
      <c r="D209" s="32"/>
    </row>
    <row r="210" ht="15">
      <c r="D210" s="32"/>
    </row>
    <row r="211" ht="15">
      <c r="D211" s="32"/>
    </row>
    <row r="212" ht="15">
      <c r="D212" s="32"/>
    </row>
    <row r="213" ht="15">
      <c r="D213" s="32"/>
    </row>
    <row r="214" ht="15">
      <c r="D214" s="32"/>
    </row>
    <row r="215" ht="15">
      <c r="D215" s="32"/>
    </row>
    <row r="216" ht="15">
      <c r="D216" s="32"/>
    </row>
    <row r="217" ht="15">
      <c r="D217" s="32"/>
    </row>
    <row r="218" ht="15">
      <c r="D218" s="32"/>
    </row>
    <row r="219" ht="15">
      <c r="D219" s="49"/>
    </row>
    <row r="220" ht="15">
      <c r="D220" s="49"/>
    </row>
    <row r="221" ht="15">
      <c r="D221" s="49"/>
    </row>
    <row r="222" ht="15">
      <c r="D222" s="49"/>
    </row>
    <row r="223" ht="15">
      <c r="D223" s="49"/>
    </row>
    <row r="224" ht="15">
      <c r="D224" s="49"/>
    </row>
    <row r="225" ht="15">
      <c r="D225" s="49"/>
    </row>
    <row r="226" ht="15">
      <c r="D226" s="49"/>
    </row>
    <row r="227" ht="15">
      <c r="D227" s="49"/>
    </row>
    <row r="228" ht="15">
      <c r="D228" s="49"/>
    </row>
    <row r="229" ht="15">
      <c r="D229" s="32"/>
    </row>
    <row r="230" ht="15">
      <c r="D230" s="32"/>
    </row>
    <row r="231" ht="15">
      <c r="D231" s="32"/>
    </row>
    <row r="232" ht="15">
      <c r="D232" s="32"/>
    </row>
    <row r="233" ht="15">
      <c r="D233" s="32"/>
    </row>
    <row r="234" ht="15">
      <c r="D234" s="32"/>
    </row>
    <row r="235" ht="15">
      <c r="D235" s="32"/>
    </row>
    <row r="236" ht="15">
      <c r="D236" s="32"/>
    </row>
    <row r="237" ht="15">
      <c r="D237" s="32"/>
    </row>
    <row r="238" ht="15">
      <c r="D238" s="32"/>
    </row>
    <row r="239" ht="15">
      <c r="D239" s="32"/>
    </row>
    <row r="240" ht="15">
      <c r="D240" s="32"/>
    </row>
    <row r="241" ht="15">
      <c r="D241" s="32"/>
    </row>
    <row r="242" ht="15">
      <c r="D242" s="32"/>
    </row>
    <row r="243" ht="15">
      <c r="D243" s="32"/>
    </row>
    <row r="244" ht="15">
      <c r="D244" s="32"/>
    </row>
    <row r="245" ht="15">
      <c r="D245" s="32"/>
    </row>
    <row r="246" ht="15">
      <c r="D246" s="32"/>
    </row>
    <row r="247" ht="15">
      <c r="D247" s="32"/>
    </row>
  </sheetData>
  <sheetProtection/>
  <autoFilter ref="E9:AD106"/>
  <mergeCells count="526">
    <mergeCell ref="C103:C105"/>
    <mergeCell ref="D103:D105"/>
    <mergeCell ref="E103:E105"/>
    <mergeCell ref="G105:J105"/>
    <mergeCell ref="C100:C102"/>
    <mergeCell ref="Q66:R66"/>
    <mergeCell ref="Q81:R81"/>
    <mergeCell ref="Q105:R105"/>
    <mergeCell ref="Q78:R78"/>
    <mergeCell ref="Q75:R75"/>
    <mergeCell ref="D100:D102"/>
    <mergeCell ref="E100:E102"/>
    <mergeCell ref="G102:J102"/>
    <mergeCell ref="V66:X66"/>
    <mergeCell ref="S102:U102"/>
    <mergeCell ref="V102:X102"/>
    <mergeCell ref="V81:X81"/>
    <mergeCell ref="S69:U69"/>
    <mergeCell ref="K105:M105"/>
    <mergeCell ref="N105:P105"/>
    <mergeCell ref="K102:M102"/>
    <mergeCell ref="N102:P102"/>
    <mergeCell ref="Q102:R102"/>
    <mergeCell ref="E46:E48"/>
    <mergeCell ref="N48:P48"/>
    <mergeCell ref="Q63:S63"/>
    <mergeCell ref="K66:M66"/>
    <mergeCell ref="E49:E51"/>
    <mergeCell ref="E61:E63"/>
    <mergeCell ref="G63:J63"/>
    <mergeCell ref="G66:J66"/>
    <mergeCell ref="G51:J51"/>
    <mergeCell ref="S66:U66"/>
    <mergeCell ref="D55:D57"/>
    <mergeCell ref="K42:M42"/>
    <mergeCell ref="N42:P42"/>
    <mergeCell ref="Q42:R42"/>
    <mergeCell ref="S42:U42"/>
    <mergeCell ref="E43:E45"/>
    <mergeCell ref="G45:J45"/>
    <mergeCell ref="K45:M45"/>
    <mergeCell ref="S45:U45"/>
    <mergeCell ref="N45:P45"/>
    <mergeCell ref="C67:C69"/>
    <mergeCell ref="D67:D69"/>
    <mergeCell ref="AB106:AD106"/>
    <mergeCell ref="E70:E72"/>
    <mergeCell ref="G72:J72"/>
    <mergeCell ref="K72:M72"/>
    <mergeCell ref="N72:P72"/>
    <mergeCell ref="D79:D81"/>
    <mergeCell ref="K81:L81"/>
    <mergeCell ref="Y81:AA81"/>
    <mergeCell ref="Y78:AA78"/>
    <mergeCell ref="V75:X75"/>
    <mergeCell ref="S81:U81"/>
    <mergeCell ref="V93:X93"/>
    <mergeCell ref="Y93:AA93"/>
    <mergeCell ref="S75:U75"/>
    <mergeCell ref="Y90:AA90"/>
    <mergeCell ref="Y87:AA87"/>
    <mergeCell ref="S84:U84"/>
    <mergeCell ref="V69:X69"/>
    <mergeCell ref="Y69:AA69"/>
    <mergeCell ref="S72:U72"/>
    <mergeCell ref="K69:M69"/>
    <mergeCell ref="N69:P69"/>
    <mergeCell ref="Q69:R69"/>
    <mergeCell ref="V72:X72"/>
    <mergeCell ref="Q72:R72"/>
    <mergeCell ref="Y72:AA72"/>
    <mergeCell ref="C70:C72"/>
    <mergeCell ref="D70:D72"/>
    <mergeCell ref="N78:P78"/>
    <mergeCell ref="K75:M75"/>
    <mergeCell ref="E76:E78"/>
    <mergeCell ref="K78:M78"/>
    <mergeCell ref="E73:E75"/>
    <mergeCell ref="C10:C12"/>
    <mergeCell ref="E10:E12"/>
    <mergeCell ref="N18:P18"/>
    <mergeCell ref="Q24:R24"/>
    <mergeCell ref="C25:C27"/>
    <mergeCell ref="D25:D27"/>
    <mergeCell ref="K21:M21"/>
    <mergeCell ref="C22:C24"/>
    <mergeCell ref="D22:D24"/>
    <mergeCell ref="G27:J27"/>
    <mergeCell ref="Q12:R12"/>
    <mergeCell ref="S12:T12"/>
    <mergeCell ref="S15:T15"/>
    <mergeCell ref="N15:P15"/>
    <mergeCell ref="Q15:R15"/>
    <mergeCell ref="S24:U24"/>
    <mergeCell ref="N24:P24"/>
    <mergeCell ref="Q21:R21"/>
    <mergeCell ref="N21:P21"/>
    <mergeCell ref="S105:U105"/>
    <mergeCell ref="V105:X105"/>
    <mergeCell ref="Y102:AA102"/>
    <mergeCell ref="AB105:AD105"/>
    <mergeCell ref="Y75:AA75"/>
    <mergeCell ref="Y105:AA105"/>
    <mergeCell ref="AB78:AD78"/>
    <mergeCell ref="S90:U90"/>
    <mergeCell ref="V90:X90"/>
    <mergeCell ref="AB87:AD87"/>
    <mergeCell ref="AB90:AD90"/>
    <mergeCell ref="AB102:AD102"/>
    <mergeCell ref="AF10:AF12"/>
    <mergeCell ref="AF19:AF21"/>
    <mergeCell ref="AE28:AE30"/>
    <mergeCell ref="AF22:AF24"/>
    <mergeCell ref="AE22:AE24"/>
    <mergeCell ref="AB75:AD75"/>
    <mergeCell ref="AB69:AD69"/>
    <mergeCell ref="AF25:AF27"/>
    <mergeCell ref="AF28:AF30"/>
    <mergeCell ref="Y27:AA27"/>
    <mergeCell ref="Y33:AA33"/>
    <mergeCell ref="AB27:AD27"/>
    <mergeCell ref="AB33:AD33"/>
    <mergeCell ref="Y42:AA42"/>
    <mergeCell ref="AB42:AD42"/>
    <mergeCell ref="AF8:AF9"/>
    <mergeCell ref="AB18:AD18"/>
    <mergeCell ref="AF13:AF15"/>
    <mergeCell ref="AF16:AF18"/>
    <mergeCell ref="AE13:AE15"/>
    <mergeCell ref="Y24:AA24"/>
    <mergeCell ref="AE8:AE9"/>
    <mergeCell ref="AE19:AE21"/>
    <mergeCell ref="AB21:AD21"/>
    <mergeCell ref="AB24:AD24"/>
    <mergeCell ref="V27:X27"/>
    <mergeCell ref="AB39:AD39"/>
    <mergeCell ref="V45:X45"/>
    <mergeCell ref="AB54:AD54"/>
    <mergeCell ref="Y45:AA45"/>
    <mergeCell ref="AB66:AD66"/>
    <mergeCell ref="Y30:AA30"/>
    <mergeCell ref="AB30:AD30"/>
    <mergeCell ref="AB63:AD63"/>
    <mergeCell ref="V63:X63"/>
    <mergeCell ref="AE16:AE18"/>
    <mergeCell ref="Y18:AA18"/>
    <mergeCell ref="Y21:AA21"/>
    <mergeCell ref="Y84:AA84"/>
    <mergeCell ref="AB81:AD81"/>
    <mergeCell ref="AE34:AE36"/>
    <mergeCell ref="AB60:AD60"/>
    <mergeCell ref="AE25:AE27"/>
    <mergeCell ref="Y66:AA66"/>
    <mergeCell ref="AB51:AD51"/>
    <mergeCell ref="G18:J18"/>
    <mergeCell ref="D16:D18"/>
    <mergeCell ref="K15:M15"/>
    <mergeCell ref="V96:X96"/>
    <mergeCell ref="AB72:AD72"/>
    <mergeCell ref="Q33:R33"/>
    <mergeCell ref="V78:X78"/>
    <mergeCell ref="AB84:AD84"/>
    <mergeCell ref="V87:X87"/>
    <mergeCell ref="Y63:AA63"/>
    <mergeCell ref="G36:J36"/>
    <mergeCell ref="V42:X42"/>
    <mergeCell ref="N30:P30"/>
    <mergeCell ref="Q30:R30"/>
    <mergeCell ref="D10:D12"/>
    <mergeCell ref="E19:E21"/>
    <mergeCell ref="G12:J12"/>
    <mergeCell ref="K12:M12"/>
    <mergeCell ref="N12:P12"/>
    <mergeCell ref="Q27:R27"/>
    <mergeCell ref="Q45:R45"/>
    <mergeCell ref="G30:J30"/>
    <mergeCell ref="K30:M30"/>
    <mergeCell ref="D31:D33"/>
    <mergeCell ref="S33:U33"/>
    <mergeCell ref="V33:X33"/>
    <mergeCell ref="V30:X30"/>
    <mergeCell ref="N39:P39"/>
    <mergeCell ref="Q39:R39"/>
    <mergeCell ref="S39:U39"/>
    <mergeCell ref="V21:X21"/>
    <mergeCell ref="E31:E33"/>
    <mergeCell ref="K33:M33"/>
    <mergeCell ref="K63:M63"/>
    <mergeCell ref="V18:X18"/>
    <mergeCell ref="S18:U18"/>
    <mergeCell ref="V24:X24"/>
    <mergeCell ref="N27:P27"/>
    <mergeCell ref="S48:U48"/>
    <mergeCell ref="G42:J42"/>
    <mergeCell ref="S27:U27"/>
    <mergeCell ref="S21:U21"/>
    <mergeCell ref="Q18:R18"/>
    <mergeCell ref="S36:U36"/>
    <mergeCell ref="N33:P33"/>
    <mergeCell ref="S30:U30"/>
    <mergeCell ref="Q36:R36"/>
    <mergeCell ref="N36:P36"/>
    <mergeCell ref="C37:C39"/>
    <mergeCell ref="D37:D39"/>
    <mergeCell ref="C64:C66"/>
    <mergeCell ref="D64:D66"/>
    <mergeCell ref="M81:O81"/>
    <mergeCell ref="D76:D78"/>
    <mergeCell ref="D73:D75"/>
    <mergeCell ref="C40:C42"/>
    <mergeCell ref="D40:D42"/>
    <mergeCell ref="E40:E42"/>
    <mergeCell ref="C28:C30"/>
    <mergeCell ref="D28:D30"/>
    <mergeCell ref="E28:E30"/>
    <mergeCell ref="C49:C51"/>
    <mergeCell ref="D49:D51"/>
    <mergeCell ref="D34:D36"/>
    <mergeCell ref="E37:E39"/>
    <mergeCell ref="D46:D48"/>
    <mergeCell ref="C43:C45"/>
    <mergeCell ref="D43:D45"/>
    <mergeCell ref="C19:C21"/>
    <mergeCell ref="C31:C33"/>
    <mergeCell ref="C34:C36"/>
    <mergeCell ref="G39:J39"/>
    <mergeCell ref="K39:M39"/>
    <mergeCell ref="C46:C48"/>
    <mergeCell ref="G48:J48"/>
    <mergeCell ref="K48:M48"/>
    <mergeCell ref="K36:M36"/>
    <mergeCell ref="K27:M27"/>
    <mergeCell ref="C16:C18"/>
    <mergeCell ref="G33:J33"/>
    <mergeCell ref="E22:E24"/>
    <mergeCell ref="G24:J24"/>
    <mergeCell ref="K24:M24"/>
    <mergeCell ref="D19:D21"/>
    <mergeCell ref="G21:J21"/>
    <mergeCell ref="E25:E27"/>
    <mergeCell ref="E16:E18"/>
    <mergeCell ref="K18:M18"/>
    <mergeCell ref="AF31:AF33"/>
    <mergeCell ref="AB36:AD36"/>
    <mergeCell ref="AE40:AE42"/>
    <mergeCell ref="AF40:AF42"/>
    <mergeCell ref="AF37:AF39"/>
    <mergeCell ref="AF34:AF36"/>
    <mergeCell ref="AE31:AE33"/>
    <mergeCell ref="AE37:AE39"/>
    <mergeCell ref="C85:C87"/>
    <mergeCell ref="C76:C78"/>
    <mergeCell ref="K90:N90"/>
    <mergeCell ref="O90:R90"/>
    <mergeCell ref="D85:D87"/>
    <mergeCell ref="E85:E87"/>
    <mergeCell ref="C79:C81"/>
    <mergeCell ref="E79:E81"/>
    <mergeCell ref="G78:J78"/>
    <mergeCell ref="Q87:R87"/>
    <mergeCell ref="AF53:AF55"/>
    <mergeCell ref="AE44:AE46"/>
    <mergeCell ref="AE53:AE55"/>
    <mergeCell ref="AB45:AD45"/>
    <mergeCell ref="AB93:AD93"/>
    <mergeCell ref="AB48:AD48"/>
    <mergeCell ref="AF59:AF61"/>
    <mergeCell ref="AE59:AE61"/>
    <mergeCell ref="AF56:AF58"/>
    <mergeCell ref="AE56:AE58"/>
    <mergeCell ref="BD67:BF67"/>
    <mergeCell ref="BG67:BI67"/>
    <mergeCell ref="E3:AE6"/>
    <mergeCell ref="G75:J75"/>
    <mergeCell ref="E34:E36"/>
    <mergeCell ref="AF62:AF64"/>
    <mergeCell ref="AE62:AE64"/>
    <mergeCell ref="E64:E66"/>
    <mergeCell ref="AF47:AF49"/>
    <mergeCell ref="AF44:AF46"/>
    <mergeCell ref="BN65:BN67"/>
    <mergeCell ref="BP67:BS67"/>
    <mergeCell ref="AG65:AG67"/>
    <mergeCell ref="AJ67:AM67"/>
    <mergeCell ref="AN67:AP67"/>
    <mergeCell ref="CS65:CS67"/>
    <mergeCell ref="AQ67:AS67"/>
    <mergeCell ref="AU67:AW67"/>
    <mergeCell ref="AX67:AZ67"/>
    <mergeCell ref="BA67:BC67"/>
    <mergeCell ref="BW67:BY67"/>
    <mergeCell ref="CA67:CC67"/>
    <mergeCell ref="CR65:CR67"/>
    <mergeCell ref="CD67:CF67"/>
    <mergeCell ref="CG67:CI67"/>
    <mergeCell ref="CJ67:CL67"/>
    <mergeCell ref="GU67:GW67"/>
    <mergeCell ref="GY67:HA67"/>
    <mergeCell ref="EF67:EH67"/>
    <mergeCell ref="EI67:EK67"/>
    <mergeCell ref="EM67:EO67"/>
    <mergeCell ref="EV67:EX67"/>
    <mergeCell ref="EY67:FA67"/>
    <mergeCell ref="GL65:GL67"/>
    <mergeCell ref="FS67:FU67"/>
    <mergeCell ref="FV67:FX67"/>
    <mergeCell ref="BT67:BV67"/>
    <mergeCell ref="BL65:BL67"/>
    <mergeCell ref="DG67:DI67"/>
    <mergeCell ref="DJ67:DL67"/>
    <mergeCell ref="CT65:CT67"/>
    <mergeCell ref="CV67:CY67"/>
    <mergeCell ref="CZ67:DB67"/>
    <mergeCell ref="DC67:DE67"/>
    <mergeCell ref="CM67:CO67"/>
    <mergeCell ref="BM65:BM67"/>
    <mergeCell ref="DX65:DX67"/>
    <mergeCell ref="DY65:DY67"/>
    <mergeCell ref="DZ65:DZ67"/>
    <mergeCell ref="FD65:FD67"/>
    <mergeCell ref="FE65:FE67"/>
    <mergeCell ref="FF65:FF67"/>
    <mergeCell ref="DM67:DO67"/>
    <mergeCell ref="GK65:GK67"/>
    <mergeCell ref="IQ67:IS67"/>
    <mergeCell ref="HB67:HD67"/>
    <mergeCell ref="HE67:HG67"/>
    <mergeCell ref="HH67:HJ67"/>
    <mergeCell ref="HK67:HM67"/>
    <mergeCell ref="HT67:HW67"/>
    <mergeCell ref="IK67:IM67"/>
    <mergeCell ref="HP65:HP67"/>
    <mergeCell ref="IN67:IP67"/>
    <mergeCell ref="HR65:HR67"/>
    <mergeCell ref="IA67:IC67"/>
    <mergeCell ref="IE67:IG67"/>
    <mergeCell ref="IH67:IJ67"/>
    <mergeCell ref="HX67:HZ67"/>
    <mergeCell ref="FH67:FK67"/>
    <mergeCell ref="FL67:FN67"/>
    <mergeCell ref="GJ65:GJ67"/>
    <mergeCell ref="GB67:GD67"/>
    <mergeCell ref="GE67:GG67"/>
    <mergeCell ref="HQ65:HQ67"/>
    <mergeCell ref="FY67:GA67"/>
    <mergeCell ref="GN67:GQ67"/>
    <mergeCell ref="GR67:GT67"/>
    <mergeCell ref="FO67:FQ67"/>
    <mergeCell ref="AG50:AG52"/>
    <mergeCell ref="AH50:AH52"/>
    <mergeCell ref="AN52:AP52"/>
    <mergeCell ref="AJ52:AM52"/>
    <mergeCell ref="AQ52:AS52"/>
    <mergeCell ref="AU52:AW52"/>
    <mergeCell ref="DS52:DU52"/>
    <mergeCell ref="EB52:EE52"/>
    <mergeCell ref="EF52:EH52"/>
    <mergeCell ref="EI52:EK52"/>
    <mergeCell ref="FL52:FN52"/>
    <mergeCell ref="DP67:DR67"/>
    <mergeCell ref="EB67:EE67"/>
    <mergeCell ref="DS67:DU67"/>
    <mergeCell ref="EP67:ER67"/>
    <mergeCell ref="ES67:EU67"/>
    <mergeCell ref="CD52:CF52"/>
    <mergeCell ref="CG52:CI52"/>
    <mergeCell ref="CA52:CC52"/>
    <mergeCell ref="AX52:AZ52"/>
    <mergeCell ref="FY52:GA52"/>
    <mergeCell ref="CZ52:DB52"/>
    <mergeCell ref="DC52:DE52"/>
    <mergeCell ref="DG52:DI52"/>
    <mergeCell ref="DM52:DO52"/>
    <mergeCell ref="DP52:DR52"/>
    <mergeCell ref="BT52:BV52"/>
    <mergeCell ref="BW52:BY52"/>
    <mergeCell ref="BA52:BC52"/>
    <mergeCell ref="BN50:BN52"/>
    <mergeCell ref="BL50:BL52"/>
    <mergeCell ref="BM50:BM52"/>
    <mergeCell ref="BD52:BF52"/>
    <mergeCell ref="BG52:BI52"/>
    <mergeCell ref="BP52:BS52"/>
    <mergeCell ref="CJ52:CL52"/>
    <mergeCell ref="CM52:CO52"/>
    <mergeCell ref="DJ52:DL52"/>
    <mergeCell ref="CR50:CR52"/>
    <mergeCell ref="CS50:CS52"/>
    <mergeCell ref="CT50:CT52"/>
    <mergeCell ref="CV52:CY52"/>
    <mergeCell ref="DX50:DX52"/>
    <mergeCell ref="DY50:DY52"/>
    <mergeCell ref="DZ50:DZ52"/>
    <mergeCell ref="EM52:EO52"/>
    <mergeCell ref="EP52:ER52"/>
    <mergeCell ref="ES52:EU52"/>
    <mergeCell ref="EV52:EX52"/>
    <mergeCell ref="EY52:FA52"/>
    <mergeCell ref="FV52:FX52"/>
    <mergeCell ref="FD50:FD52"/>
    <mergeCell ref="FE50:FE52"/>
    <mergeCell ref="FF50:FF52"/>
    <mergeCell ref="FH52:FK52"/>
    <mergeCell ref="FO52:FQ52"/>
    <mergeCell ref="FS52:FU52"/>
    <mergeCell ref="GE52:GG52"/>
    <mergeCell ref="GN52:GQ52"/>
    <mergeCell ref="GR52:GT52"/>
    <mergeCell ref="GU52:GW52"/>
    <mergeCell ref="GL50:GL52"/>
    <mergeCell ref="GJ50:GJ52"/>
    <mergeCell ref="GK50:GK52"/>
    <mergeCell ref="HQ50:HQ52"/>
    <mergeCell ref="HR50:HR52"/>
    <mergeCell ref="GB52:GD52"/>
    <mergeCell ref="IH52:IJ52"/>
    <mergeCell ref="GY52:HA52"/>
    <mergeCell ref="HB52:HD52"/>
    <mergeCell ref="HE52:HG52"/>
    <mergeCell ref="HH52:HJ52"/>
    <mergeCell ref="HK52:HM52"/>
    <mergeCell ref="HP50:HP52"/>
    <mergeCell ref="IQ52:IS52"/>
    <mergeCell ref="HT52:HW52"/>
    <mergeCell ref="HX52:HZ52"/>
    <mergeCell ref="IA52:IC52"/>
    <mergeCell ref="IE52:IG52"/>
    <mergeCell ref="IN52:IP52"/>
    <mergeCell ref="IK52:IM52"/>
    <mergeCell ref="G87:J87"/>
    <mergeCell ref="K87:M87"/>
    <mergeCell ref="K57:M57"/>
    <mergeCell ref="N57:P57"/>
    <mergeCell ref="N84:P84"/>
    <mergeCell ref="G81:J81"/>
    <mergeCell ref="K60:M60"/>
    <mergeCell ref="N63:P63"/>
    <mergeCell ref="V39:X39"/>
    <mergeCell ref="Y39:AA39"/>
    <mergeCell ref="Q93:R93"/>
    <mergeCell ref="S93:U93"/>
    <mergeCell ref="S78:U78"/>
    <mergeCell ref="S87:U87"/>
    <mergeCell ref="V84:X84"/>
    <mergeCell ref="V51:X51"/>
    <mergeCell ref="Y51:AA51"/>
    <mergeCell ref="Y60:AA60"/>
    <mergeCell ref="Y99:AA99"/>
    <mergeCell ref="AB99:AD99"/>
    <mergeCell ref="S96:U96"/>
    <mergeCell ref="K93:M93"/>
    <mergeCell ref="Y96:AA96"/>
    <mergeCell ref="AB96:AD96"/>
    <mergeCell ref="N96:P96"/>
    <mergeCell ref="Q96:R96"/>
    <mergeCell ref="V99:X99"/>
    <mergeCell ref="E97:E99"/>
    <mergeCell ref="K96:M96"/>
    <mergeCell ref="G99:J99"/>
    <mergeCell ref="N99:P99"/>
    <mergeCell ref="Q99:R99"/>
    <mergeCell ref="S99:U99"/>
    <mergeCell ref="C88:C90"/>
    <mergeCell ref="D88:D90"/>
    <mergeCell ref="N93:P93"/>
    <mergeCell ref="E94:E96"/>
    <mergeCell ref="G96:J96"/>
    <mergeCell ref="G90:J90"/>
    <mergeCell ref="E88:E90"/>
    <mergeCell ref="C52:C54"/>
    <mergeCell ref="C91:C93"/>
    <mergeCell ref="D91:D93"/>
    <mergeCell ref="C94:C96"/>
    <mergeCell ref="D94:D96"/>
    <mergeCell ref="C97:C99"/>
    <mergeCell ref="D97:D99"/>
    <mergeCell ref="C73:C75"/>
    <mergeCell ref="C58:C60"/>
    <mergeCell ref="D58:D60"/>
    <mergeCell ref="V36:X36"/>
    <mergeCell ref="Y36:AA36"/>
    <mergeCell ref="Q48:R48"/>
    <mergeCell ref="V48:X48"/>
    <mergeCell ref="Y48:AA48"/>
    <mergeCell ref="E91:E93"/>
    <mergeCell ref="G93:J93"/>
    <mergeCell ref="N51:P51"/>
    <mergeCell ref="Q51:R51"/>
    <mergeCell ref="S51:U51"/>
    <mergeCell ref="C13:C15"/>
    <mergeCell ref="D13:D15"/>
    <mergeCell ref="E13:E15"/>
    <mergeCell ref="G15:J15"/>
    <mergeCell ref="C55:C57"/>
    <mergeCell ref="D52:D54"/>
    <mergeCell ref="E52:E54"/>
    <mergeCell ref="G54:J54"/>
    <mergeCell ref="E55:E57"/>
    <mergeCell ref="G57:J57"/>
    <mergeCell ref="N54:P54"/>
    <mergeCell ref="Q54:R54"/>
    <mergeCell ref="S54:U54"/>
    <mergeCell ref="V54:X54"/>
    <mergeCell ref="Y54:AA54"/>
    <mergeCell ref="K51:M51"/>
    <mergeCell ref="K54:M54"/>
    <mergeCell ref="Q57:R57"/>
    <mergeCell ref="S57:U57"/>
    <mergeCell ref="V57:X57"/>
    <mergeCell ref="Y57:AA57"/>
    <mergeCell ref="AB57:AD57"/>
    <mergeCell ref="K84:M84"/>
    <mergeCell ref="N60:P60"/>
    <mergeCell ref="Q60:R60"/>
    <mergeCell ref="S60:U60"/>
    <mergeCell ref="V60:X60"/>
    <mergeCell ref="E58:E60"/>
    <mergeCell ref="G60:J60"/>
    <mergeCell ref="C61:C63"/>
    <mergeCell ref="D61:D63"/>
    <mergeCell ref="C82:C84"/>
    <mergeCell ref="D82:D84"/>
    <mergeCell ref="E82:E84"/>
    <mergeCell ref="G84:J84"/>
    <mergeCell ref="G69:J69"/>
    <mergeCell ref="E67:E69"/>
  </mergeCells>
  <conditionalFormatting sqref="F110:L110 F111:K112 L111:L113 AF10 G10:AD10 AE13:AF13 G16:AF16 G19:AF19 AE44:AF44 AE22:AF22 AE47:AF47 AE25:AF25 AE28:AF28 AE53:AF53 AE31:AF31 AE56:AF56 AE34:AF34 G76:AD76 AE59:AF59 AE37:AF37 G73:AD73 AE62:AF62 AE40:AF40">
    <cfRule type="expression" priority="9003" dxfId="2" stopIfTrue="1">
      <formula>Licitações!#REF!=3</formula>
    </cfRule>
    <cfRule type="expression" priority="9004" dxfId="1" stopIfTrue="1">
      <formula>IF(Licitações!#REF!=2,IF(F10&gt;TODAY(),1,0),3)=0</formula>
    </cfRule>
    <cfRule type="expression" priority="9005" dxfId="3" stopIfTrue="1">
      <formula>IF(Licitações!#REF!=2,IF(F10&gt;TODAY(),1,0),0)=1</formula>
    </cfRule>
  </conditionalFormatting>
  <conditionalFormatting sqref="F110:L110 F111:K112 L111:L113 AF10 G10:AD10 AE13:AF13 G16:AF16 G19:AF19 AE44:AF44 AE22:AF22 AE47:AF47 AE25:AF25 AE28:AF28 AE53:AF53 AE31:AF31 AE56:AF56 AE34:AF34 G76:AD76 AE59:AF59 AE37:AF37 G73:AD73 AE62:AF62 AE40:AF40">
    <cfRule type="expression" priority="9042" dxfId="2" stopIfTrue="1">
      <formula>Licitações!#REF!=3</formula>
    </cfRule>
    <cfRule type="expression" priority="9043" dxfId="1" stopIfTrue="1">
      <formula>IF(Licitações!#REF!=2,IF(F10&gt;TODAY(),1,0),3)=0</formula>
    </cfRule>
    <cfRule type="expression" priority="9044" dxfId="0" stopIfTrue="1">
      <formula>IF(Licitações!#REF!=2,IF(F10&gt;TODAY(),1,0),0)=1</formula>
    </cfRule>
  </conditionalFormatting>
  <conditionalFormatting sqref="R17:AD17">
    <cfRule type="expression" priority="4213" dxfId="2" stopIfTrue="1">
      <formula>Licitações!#REF!=3</formula>
    </cfRule>
    <cfRule type="expression" priority="4214" dxfId="1" stopIfTrue="1">
      <formula>IF(Licitações!#REF!=2,IF(R17&gt;TODAY(),1,0),3)=0</formula>
    </cfRule>
    <cfRule type="expression" priority="4215" dxfId="3" stopIfTrue="1">
      <formula>IF(Licitações!#REF!=2,IF(R17&gt;TODAY(),1,0),0)=1</formula>
    </cfRule>
  </conditionalFormatting>
  <conditionalFormatting sqref="R17:AD17">
    <cfRule type="expression" priority="4216" dxfId="2" stopIfTrue="1">
      <formula>Licitações!#REF!=3</formula>
    </cfRule>
    <cfRule type="expression" priority="4217" dxfId="1" stopIfTrue="1">
      <formula>IF(Licitações!#REF!=2,IF(R17&gt;TODAY(),1,0),3)=0</formula>
    </cfRule>
    <cfRule type="expression" priority="4218" dxfId="0" stopIfTrue="1">
      <formula>IF(Licitações!#REF!=2,IF(R17&gt;TODAY(),1,0),0)=1</formula>
    </cfRule>
  </conditionalFormatting>
  <conditionalFormatting sqref="Q17">
    <cfRule type="expression" priority="4201" dxfId="2" stopIfTrue="1">
      <formula>Licitações!#REF!=3</formula>
    </cfRule>
    <cfRule type="expression" priority="4202" dxfId="1" stopIfTrue="1">
      <formula>IF(Licitações!#REF!=2,IF(Q17&gt;TODAY(),1,0),3)=0</formula>
    </cfRule>
    <cfRule type="expression" priority="4203" dxfId="3" stopIfTrue="1">
      <formula>IF(Licitações!#REF!=2,IF(Q17&gt;TODAY(),1,0),0)=1</formula>
    </cfRule>
  </conditionalFormatting>
  <conditionalFormatting sqref="Q17">
    <cfRule type="expression" priority="4204" dxfId="2" stopIfTrue="1">
      <formula>Licitações!#REF!=3</formula>
    </cfRule>
    <cfRule type="expression" priority="4205" dxfId="1" stopIfTrue="1">
      <formula>IF(Licitações!#REF!=2,IF(Q17&gt;TODAY(),1,0),3)=0</formula>
    </cfRule>
    <cfRule type="expression" priority="4206" dxfId="0" stopIfTrue="1">
      <formula>IF(Licitações!#REF!=2,IF(Q17&gt;TODAY(),1,0),0)=1</formula>
    </cfRule>
  </conditionalFormatting>
  <conditionalFormatting sqref="Q74">
    <cfRule type="expression" priority="4063" dxfId="2" stopIfTrue="1">
      <formula>Licitações!#REF!=3</formula>
    </cfRule>
    <cfRule type="expression" priority="4064" dxfId="1" stopIfTrue="1">
      <formula>IF(Licitações!#REF!=2,IF(Q74&gt;TODAY(),1,0),3)=0</formula>
    </cfRule>
    <cfRule type="expression" priority="4065" dxfId="3" stopIfTrue="1">
      <formula>IF(Licitações!#REF!=2,IF(Q74&gt;TODAY(),1,0),0)=1</formula>
    </cfRule>
  </conditionalFormatting>
  <conditionalFormatting sqref="Q74">
    <cfRule type="expression" priority="4066" dxfId="2" stopIfTrue="1">
      <formula>Licitações!#REF!=3</formula>
    </cfRule>
    <cfRule type="expression" priority="4067" dxfId="1" stopIfTrue="1">
      <formula>IF(Licitações!#REF!=2,IF(Q74&gt;TODAY(),1,0),3)=0</formula>
    </cfRule>
    <cfRule type="expression" priority="4068" dxfId="0" stopIfTrue="1">
      <formula>IF(Licitações!#REF!=2,IF(Q74&gt;TODAY(),1,0),0)=1</formula>
    </cfRule>
  </conditionalFormatting>
  <conditionalFormatting sqref="R74:AD74">
    <cfRule type="expression" priority="4069" dxfId="2" stopIfTrue="1">
      <formula>Licitações!#REF!=3</formula>
    </cfRule>
    <cfRule type="expression" priority="4070" dxfId="1" stopIfTrue="1">
      <formula>IF(Licitações!#REF!=2,IF(R74&gt;TODAY(),1,0),3)=0</formula>
    </cfRule>
    <cfRule type="expression" priority="4071" dxfId="3" stopIfTrue="1">
      <formula>IF(Licitações!#REF!=2,IF(R74&gt;TODAY(),1,0),0)=1</formula>
    </cfRule>
  </conditionalFormatting>
  <conditionalFormatting sqref="R74:AD74">
    <cfRule type="expression" priority="4072" dxfId="2" stopIfTrue="1">
      <formula>Licitações!#REF!=3</formula>
    </cfRule>
    <cfRule type="expression" priority="4073" dxfId="1" stopIfTrue="1">
      <formula>IF(Licitações!#REF!=2,IF(R74&gt;TODAY(),1,0),3)=0</formula>
    </cfRule>
    <cfRule type="expression" priority="4074" dxfId="0" stopIfTrue="1">
      <formula>IF(Licitações!#REF!=2,IF(R74&gt;TODAY(),1,0),0)=1</formula>
    </cfRule>
  </conditionalFormatting>
  <conditionalFormatting sqref="R20:AD20">
    <cfRule type="expression" priority="3229" dxfId="2" stopIfTrue="1">
      <formula>Licitações!#REF!=3</formula>
    </cfRule>
    <cfRule type="expression" priority="3230" dxfId="1" stopIfTrue="1">
      <formula>IF(Licitações!#REF!=2,IF(R20&gt;TODAY(),1,0),3)=0</formula>
    </cfRule>
    <cfRule type="expression" priority="3231" dxfId="3" stopIfTrue="1">
      <formula>IF(Licitações!#REF!=2,IF(R20&gt;TODAY(),1,0),0)=1</formula>
    </cfRule>
  </conditionalFormatting>
  <conditionalFormatting sqref="R20:AD20">
    <cfRule type="expression" priority="3232" dxfId="2" stopIfTrue="1">
      <formula>Licitações!#REF!=3</formula>
    </cfRule>
    <cfRule type="expression" priority="3233" dxfId="1" stopIfTrue="1">
      <formula>IF(Licitações!#REF!=2,IF(R20&gt;TODAY(),1,0),3)=0</formula>
    </cfRule>
    <cfRule type="expression" priority="3234" dxfId="0" stopIfTrue="1">
      <formula>IF(Licitações!#REF!=2,IF(R20&gt;TODAY(),1,0),0)=1</formula>
    </cfRule>
  </conditionalFormatting>
  <conditionalFormatting sqref="Q20">
    <cfRule type="expression" priority="3223" dxfId="2" stopIfTrue="1">
      <formula>Licitações!#REF!=3</formula>
    </cfRule>
    <cfRule type="expression" priority="3224" dxfId="1" stopIfTrue="1">
      <formula>IF(Licitações!#REF!=2,IF(Q20&gt;TODAY(),1,0),3)=0</formula>
    </cfRule>
    <cfRule type="expression" priority="3225" dxfId="3" stopIfTrue="1">
      <formula>IF(Licitações!#REF!=2,IF(Q20&gt;TODAY(),1,0),0)=1</formula>
    </cfRule>
  </conditionalFormatting>
  <conditionalFormatting sqref="Q20">
    <cfRule type="expression" priority="3226" dxfId="2" stopIfTrue="1">
      <formula>Licitações!#REF!=3</formula>
    </cfRule>
    <cfRule type="expression" priority="3227" dxfId="1" stopIfTrue="1">
      <formula>IF(Licitações!#REF!=2,IF(Q20&gt;TODAY(),1,0),3)=0</formula>
    </cfRule>
    <cfRule type="expression" priority="3228" dxfId="0" stopIfTrue="1">
      <formula>IF(Licitações!#REF!=2,IF(Q20&gt;TODAY(),1,0),0)=1</formula>
    </cfRule>
  </conditionalFormatting>
  <conditionalFormatting sqref="Q62">
    <cfRule type="expression" priority="3115" dxfId="2" stopIfTrue="1">
      <formula>Licitações!#REF!=3</formula>
    </cfRule>
    <cfRule type="expression" priority="3116" dxfId="1" stopIfTrue="1">
      <formula>IF(Licitações!#REF!=2,IF(Q62&gt;TODAY(),1,0),3)=0</formula>
    </cfRule>
    <cfRule type="expression" priority="3117" dxfId="3" stopIfTrue="1">
      <formula>IF(Licitações!#REF!=2,IF(Q62&gt;TODAY(),1,0),0)=1</formula>
    </cfRule>
  </conditionalFormatting>
  <conditionalFormatting sqref="Q62">
    <cfRule type="expression" priority="3118" dxfId="2" stopIfTrue="1">
      <formula>Licitações!#REF!=3</formula>
    </cfRule>
    <cfRule type="expression" priority="3119" dxfId="1" stopIfTrue="1">
      <formula>IF(Licitações!#REF!=2,IF(Q62&gt;TODAY(),1,0),3)=0</formula>
    </cfRule>
    <cfRule type="expression" priority="3120" dxfId="0" stopIfTrue="1">
      <formula>IF(Licitações!#REF!=2,IF(Q62&gt;TODAY(),1,0),0)=1</formula>
    </cfRule>
  </conditionalFormatting>
  <conditionalFormatting sqref="R62:AD62">
    <cfRule type="expression" priority="3121" dxfId="2" stopIfTrue="1">
      <formula>Licitações!#REF!=3</formula>
    </cfRule>
    <cfRule type="expression" priority="3122" dxfId="1" stopIfTrue="1">
      <formula>IF(Licitações!#REF!=2,IF(R62&gt;TODAY(),1,0),3)=0</formula>
    </cfRule>
    <cfRule type="expression" priority="3123" dxfId="3" stopIfTrue="1">
      <formula>IF(Licitações!#REF!=2,IF(R62&gt;TODAY(),1,0),0)=1</formula>
    </cfRule>
  </conditionalFormatting>
  <conditionalFormatting sqref="R62:AD62">
    <cfRule type="expression" priority="3124" dxfId="2" stopIfTrue="1">
      <formula>Licitações!#REF!=3</formula>
    </cfRule>
    <cfRule type="expression" priority="3125" dxfId="1" stopIfTrue="1">
      <formula>IF(Licitações!#REF!=2,IF(R62&gt;TODAY(),1,0),3)=0</formula>
    </cfRule>
    <cfRule type="expression" priority="3126" dxfId="0" stopIfTrue="1">
      <formula>IF(Licitações!#REF!=2,IF(R62&gt;TODAY(),1,0),0)=1</formula>
    </cfRule>
  </conditionalFormatting>
  <conditionalFormatting sqref="R77:AD77">
    <cfRule type="expression" priority="3025" dxfId="2" stopIfTrue="1">
      <formula>Licitações!#REF!=3</formula>
    </cfRule>
    <cfRule type="expression" priority="3026" dxfId="1" stopIfTrue="1">
      <formula>IF(Licitações!#REF!=2,IF(R77&gt;TODAY(),1,0),3)=0</formula>
    </cfRule>
    <cfRule type="expression" priority="3027" dxfId="3" stopIfTrue="1">
      <formula>IF(Licitações!#REF!=2,IF(R77&gt;TODAY(),1,0),0)=1</formula>
    </cfRule>
  </conditionalFormatting>
  <conditionalFormatting sqref="R77:AD77">
    <cfRule type="expression" priority="3028" dxfId="2" stopIfTrue="1">
      <formula>Licitações!#REF!=3</formula>
    </cfRule>
    <cfRule type="expression" priority="3029" dxfId="1" stopIfTrue="1">
      <formula>IF(Licitações!#REF!=2,IF(R77&gt;TODAY(),1,0),3)=0</formula>
    </cfRule>
    <cfRule type="expression" priority="3030" dxfId="0" stopIfTrue="1">
      <formula>IF(Licitações!#REF!=2,IF(R77&gt;TODAY(),1,0),0)=1</formula>
    </cfRule>
  </conditionalFormatting>
  <conditionalFormatting sqref="Q77">
    <cfRule type="expression" priority="3019" dxfId="2" stopIfTrue="1">
      <formula>Licitações!#REF!=3</formula>
    </cfRule>
    <cfRule type="expression" priority="3020" dxfId="1" stopIfTrue="1">
      <formula>IF(Licitações!#REF!=2,IF(Q77&gt;TODAY(),1,0),3)=0</formula>
    </cfRule>
    <cfRule type="expression" priority="3021" dxfId="3" stopIfTrue="1">
      <formula>IF(Licitações!#REF!=2,IF(Q77&gt;TODAY(),1,0),0)=1</formula>
    </cfRule>
  </conditionalFormatting>
  <conditionalFormatting sqref="Q77">
    <cfRule type="expression" priority="3022" dxfId="2" stopIfTrue="1">
      <formula>Licitações!#REF!=3</formula>
    </cfRule>
    <cfRule type="expression" priority="3023" dxfId="1" stopIfTrue="1">
      <formula>IF(Licitações!#REF!=2,IF(Q77&gt;TODAY(),1,0),3)=0</formula>
    </cfRule>
    <cfRule type="expression" priority="3024" dxfId="0" stopIfTrue="1">
      <formula>IF(Licitações!#REF!=2,IF(Q77&gt;TODAY(),1,0),0)=1</formula>
    </cfRule>
  </conditionalFormatting>
  <conditionalFormatting sqref="L114">
    <cfRule type="expression" priority="2341" dxfId="2" stopIfTrue="1">
      <formula>Licitações!#REF!=3</formula>
    </cfRule>
    <cfRule type="expression" priority="2342" dxfId="1" stopIfTrue="1">
      <formula>IF(Licitações!#REF!=2,IF(L114&gt;TODAY(),1,0),3)=0</formula>
    </cfRule>
    <cfRule type="expression" priority="2343" dxfId="3" stopIfTrue="1">
      <formula>IF(Licitações!#REF!=2,IF(L114&gt;TODAY(),1,0),0)=1</formula>
    </cfRule>
  </conditionalFormatting>
  <conditionalFormatting sqref="L114">
    <cfRule type="expression" priority="2344" dxfId="2" stopIfTrue="1">
      <formula>Licitações!#REF!=3</formula>
    </cfRule>
    <cfRule type="expression" priority="2345" dxfId="1" stopIfTrue="1">
      <formula>IF(Licitações!#REF!=2,IF(L114&gt;TODAY(),1,0),3)=0</formula>
    </cfRule>
    <cfRule type="expression" priority="2346" dxfId="0" stopIfTrue="1">
      <formula>IF(Licitações!#REF!=2,IF(L114&gt;TODAY(),1,0),0)=1</formula>
    </cfRule>
  </conditionalFormatting>
  <conditionalFormatting sqref="AU66:AV66 CA66:CB66 DG66:DH66 EM66:EN66 FS66:FT66 GY66:GZ66 IE66:IF66">
    <cfRule type="expression" priority="1753" dxfId="2" stopIfTrue="1">
      <formula>Licitações!#REF!=3</formula>
    </cfRule>
    <cfRule type="expression" priority="1754" dxfId="1" stopIfTrue="1">
      <formula>IF(Licitações!#REF!=2,IF(AU66&gt;TODAY(),1,0),3)=0</formula>
    </cfRule>
    <cfRule type="expression" priority="1755" dxfId="3" stopIfTrue="1">
      <formula>IF(Licitações!#REF!=2,IF(AU66&gt;TODAY(),1,0),0)=1</formula>
    </cfRule>
  </conditionalFormatting>
  <conditionalFormatting sqref="AU66:AV66 CA66:CB66 DG66:DH66 EM66:EN66 FS66:FT66 GY66:GZ66 IE66:IF66">
    <cfRule type="expression" priority="1756" dxfId="2" stopIfTrue="1">
      <formula>Licitações!#REF!=3</formula>
    </cfRule>
    <cfRule type="expression" priority="1757" dxfId="1" stopIfTrue="1">
      <formula>IF(Licitações!#REF!=2,IF(AU66&gt;TODAY(),1,0),3)=0</formula>
    </cfRule>
    <cfRule type="expression" priority="1758" dxfId="0" stopIfTrue="1">
      <formula>IF(Licitações!#REF!=2,IF(AU66&gt;TODAY(),1,0),0)=1</formula>
    </cfRule>
  </conditionalFormatting>
  <conditionalFormatting sqref="AK65:BI65 BQ65:CO65 CW65:DU65 EC65:FA65 FI65:GG65 GO65:HM65 HU65:IV65">
    <cfRule type="expression" priority="1765" dxfId="2" stopIfTrue="1">
      <formula>Licitações!#REF!=3</formula>
    </cfRule>
    <cfRule type="expression" priority="1766" dxfId="1" stopIfTrue="1">
      <formula>IF(Licitações!#REF!=2,IF(AK65&gt;TODAY(),1,0),3)=0</formula>
    </cfRule>
    <cfRule type="expression" priority="1767" dxfId="3" stopIfTrue="1">
      <formula>IF(Licitações!#REF!=2,IF(AK65&gt;TODAY(),1,0),0)=1</formula>
    </cfRule>
  </conditionalFormatting>
  <conditionalFormatting sqref="AK65:BI65 BQ65:CO65 CW65:DU65 EC65:FA65 FI65:GG65 GO65:HM65 HU65:IV65">
    <cfRule type="expression" priority="1768" dxfId="2" stopIfTrue="1">
      <formula>Licitações!#REF!=3</formula>
    </cfRule>
    <cfRule type="expression" priority="1769" dxfId="1" stopIfTrue="1">
      <formula>IF(Licitações!#REF!=2,IF(AK65&gt;TODAY(),1,0),3)=0</formula>
    </cfRule>
    <cfRule type="expression" priority="1770" dxfId="0" stopIfTrue="1">
      <formula>IF(Licitações!#REF!=2,IF(AK65&gt;TODAY(),1,0),0)=1</formula>
    </cfRule>
  </conditionalFormatting>
  <conditionalFormatting sqref="AW66:BI66 CC66:CO66 DI66:DU66 EO66:FA66 FU66:GG66 HA66:HM66 IG66:IV66">
    <cfRule type="expression" priority="1759" dxfId="2" stopIfTrue="1">
      <formula>Licitações!#REF!=3</formula>
    </cfRule>
    <cfRule type="expression" priority="1760" dxfId="1" stopIfTrue="1">
      <formula>IF(Licitações!#REF!=2,IF(AW66&gt;TODAY(),1,0),3)=0</formula>
    </cfRule>
    <cfRule type="expression" priority="1761" dxfId="3" stopIfTrue="1">
      <formula>IF(Licitações!#REF!=2,IF(AW66&gt;TODAY(),1,0),0)=1</formula>
    </cfRule>
  </conditionalFormatting>
  <conditionalFormatting sqref="AW66:BI66 CC66:CO66 DI66:DU66 EO66:FA66 FU66:GG66 HA66:HM66 IG66:IV66">
    <cfRule type="expression" priority="1762" dxfId="2" stopIfTrue="1">
      <formula>Licitações!#REF!=3</formula>
    </cfRule>
    <cfRule type="expression" priority="1763" dxfId="1" stopIfTrue="1">
      <formula>IF(Licitações!#REF!=2,IF(AW66&gt;TODAY(),1,0),3)=0</formula>
    </cfRule>
    <cfRule type="expression" priority="1764" dxfId="0" stopIfTrue="1">
      <formula>IF(Licitações!#REF!=2,IF(AW66&gt;TODAY(),1,0),0)=1</formula>
    </cfRule>
  </conditionalFormatting>
  <conditionalFormatting sqref="AK50:BI50 BQ50:CO50 CW50:DU50 EC50:FA50 FI50:GG50 GO50:HM50 HU50:IV50">
    <cfRule type="expression" priority="1747" dxfId="2" stopIfTrue="1">
      <formula>Licitações!#REF!=3</formula>
    </cfRule>
    <cfRule type="expression" priority="1748" dxfId="1" stopIfTrue="1">
      <formula>IF(Licitações!#REF!=2,IF(AK50&gt;TODAY(),1,0),3)=0</formula>
    </cfRule>
    <cfRule type="expression" priority="1749" dxfId="3" stopIfTrue="1">
      <formula>IF(Licitações!#REF!=2,IF(AK50&gt;TODAY(),1,0),0)=1</formula>
    </cfRule>
  </conditionalFormatting>
  <conditionalFormatting sqref="AK50:BI50 BQ50:CO50 CW50:DU50 EC50:FA50 FI50:GG50 GO50:HM50 HU50:IV50">
    <cfRule type="expression" priority="1750" dxfId="2" stopIfTrue="1">
      <formula>Licitações!#REF!=3</formula>
    </cfRule>
    <cfRule type="expression" priority="1751" dxfId="1" stopIfTrue="1">
      <formula>IF(Licitações!#REF!=2,IF(AK50&gt;TODAY(),1,0),3)=0</formula>
    </cfRule>
    <cfRule type="expression" priority="1752" dxfId="0" stopIfTrue="1">
      <formula>IF(Licitações!#REF!=2,IF(AK50&gt;TODAY(),1,0),0)=1</formula>
    </cfRule>
  </conditionalFormatting>
  <conditionalFormatting sqref="AU51:AV51 CA51:CB51 DG51:DH51 EM51:EN51 FS51:FT51 GY51:GZ51 IE51:IF51">
    <cfRule type="expression" priority="1735" dxfId="2" stopIfTrue="1">
      <formula>Licitações!#REF!=3</formula>
    </cfRule>
    <cfRule type="expression" priority="1736" dxfId="1" stopIfTrue="1">
      <formula>IF(Licitações!#REF!=2,IF(AU51&gt;TODAY(),1,0),3)=0</formula>
    </cfRule>
    <cfRule type="expression" priority="1737" dxfId="3" stopIfTrue="1">
      <formula>IF(Licitações!#REF!=2,IF(AU51&gt;TODAY(),1,0),0)=1</formula>
    </cfRule>
  </conditionalFormatting>
  <conditionalFormatting sqref="AU51:AV51 CA51:CB51 DG51:DH51 EM51:EN51 FS51:FT51 GY51:GZ51 IE51:IF51">
    <cfRule type="expression" priority="1738" dxfId="2" stopIfTrue="1">
      <formula>Licitações!#REF!=3</formula>
    </cfRule>
    <cfRule type="expression" priority="1739" dxfId="1" stopIfTrue="1">
      <formula>IF(Licitações!#REF!=2,IF(AU51&gt;TODAY(),1,0),3)=0</formula>
    </cfRule>
    <cfRule type="expression" priority="1740" dxfId="0" stopIfTrue="1">
      <formula>IF(Licitações!#REF!=2,IF(AU51&gt;TODAY(),1,0),0)=1</formula>
    </cfRule>
  </conditionalFormatting>
  <conditionalFormatting sqref="AW51:BI51 CC51:CO51 DI51:DU51 EO51:FA51 FU51:GG51 HA51:HM51 IG51:IV51">
    <cfRule type="expression" priority="1741" dxfId="2" stopIfTrue="1">
      <formula>Licitações!#REF!=3</formula>
    </cfRule>
    <cfRule type="expression" priority="1742" dxfId="1" stopIfTrue="1">
      <formula>IF(Licitações!#REF!=2,IF(AW51&gt;TODAY(),1,0),3)=0</formula>
    </cfRule>
    <cfRule type="expression" priority="1743" dxfId="3" stopIfTrue="1">
      <formula>IF(Licitações!#REF!=2,IF(AW51&gt;TODAY(),1,0),0)=1</formula>
    </cfRule>
  </conditionalFormatting>
  <conditionalFormatting sqref="AW51:BI51 CC51:CO51 DI51:DU51 EO51:FA51 FU51:GG51 HA51:HM51 IG51:IV51">
    <cfRule type="expression" priority="1744" dxfId="2" stopIfTrue="1">
      <formula>Licitações!#REF!=3</formula>
    </cfRule>
    <cfRule type="expression" priority="1745" dxfId="1" stopIfTrue="1">
      <formula>IF(Licitações!#REF!=2,IF(AW51&gt;TODAY(),1,0),3)=0</formula>
    </cfRule>
    <cfRule type="expression" priority="1746" dxfId="0" stopIfTrue="1">
      <formula>IF(Licitações!#REF!=2,IF(AW51&gt;TODAY(),1,0),0)=1</formula>
    </cfRule>
  </conditionalFormatting>
  <conditionalFormatting sqref="Q23">
    <cfRule type="expression" priority="547" dxfId="2" stopIfTrue="1">
      <formula>Licitações!#REF!=3</formula>
    </cfRule>
    <cfRule type="expression" priority="548" dxfId="1" stopIfTrue="1">
      <formula>IF(Licitações!#REF!=2,IF(Q23&gt;TODAY(),1,0),3)=0</formula>
    </cfRule>
    <cfRule type="expression" priority="549" dxfId="3" stopIfTrue="1">
      <formula>IF(Licitações!#REF!=2,IF(Q23&gt;TODAY(),1,0),0)=1</formula>
    </cfRule>
  </conditionalFormatting>
  <conditionalFormatting sqref="Q23">
    <cfRule type="expression" priority="550" dxfId="2" stopIfTrue="1">
      <formula>Licitações!#REF!=3</formula>
    </cfRule>
    <cfRule type="expression" priority="551" dxfId="1" stopIfTrue="1">
      <formula>IF(Licitações!#REF!=2,IF(Q23&gt;TODAY(),1,0),3)=0</formula>
    </cfRule>
    <cfRule type="expression" priority="552" dxfId="0" stopIfTrue="1">
      <formula>IF(Licitações!#REF!=2,IF(Q23&gt;TODAY(),1,0),0)=1</formula>
    </cfRule>
  </conditionalFormatting>
  <conditionalFormatting sqref="R23:AD23">
    <cfRule type="expression" priority="553" dxfId="2" stopIfTrue="1">
      <formula>Licitações!#REF!=3</formula>
    </cfRule>
    <cfRule type="expression" priority="554" dxfId="1" stopIfTrue="1">
      <formula>IF(Licitações!#REF!=2,IF(R23&gt;TODAY(),1,0),3)=0</formula>
    </cfRule>
    <cfRule type="expression" priority="555" dxfId="3" stopIfTrue="1">
      <formula>IF(Licitações!#REF!=2,IF(R23&gt;TODAY(),1,0),0)=1</formula>
    </cfRule>
  </conditionalFormatting>
  <conditionalFormatting sqref="R23:AD23">
    <cfRule type="expression" priority="556" dxfId="2" stopIfTrue="1">
      <formula>Licitações!#REF!=3</formula>
    </cfRule>
    <cfRule type="expression" priority="557" dxfId="1" stopIfTrue="1">
      <formula>IF(Licitações!#REF!=2,IF(R23&gt;TODAY(),1,0),3)=0</formula>
    </cfRule>
    <cfRule type="expression" priority="558" dxfId="0" stopIfTrue="1">
      <formula>IF(Licitações!#REF!=2,IF(R23&gt;TODAY(),1,0),0)=1</formula>
    </cfRule>
  </conditionalFormatting>
  <conditionalFormatting sqref="G22:AD22">
    <cfRule type="expression" priority="541" dxfId="2" stopIfTrue="1">
      <formula>Licitações!#REF!=3</formula>
    </cfRule>
    <cfRule type="expression" priority="542" dxfId="1" stopIfTrue="1">
      <formula>IF(Licitações!#REF!=2,IF(G22&gt;TODAY(),1,0),3)=0</formula>
    </cfRule>
    <cfRule type="expression" priority="543" dxfId="3" stopIfTrue="1">
      <formula>IF(Licitações!#REF!=2,IF(G22&gt;TODAY(),1,0),0)=1</formula>
    </cfRule>
  </conditionalFormatting>
  <conditionalFormatting sqref="G22:AD22">
    <cfRule type="expression" priority="544" dxfId="2" stopIfTrue="1">
      <formula>Licitações!#REF!=3</formula>
    </cfRule>
    <cfRule type="expression" priority="545" dxfId="1" stopIfTrue="1">
      <formula>IF(Licitações!#REF!=2,IF(G22&gt;TODAY(),1,0),3)=0</formula>
    </cfRule>
    <cfRule type="expression" priority="546" dxfId="0" stopIfTrue="1">
      <formula>IF(Licitações!#REF!=2,IF(G22&gt;TODAY(),1,0),0)=1</formula>
    </cfRule>
  </conditionalFormatting>
  <conditionalFormatting sqref="G13:AD13">
    <cfRule type="expression" priority="565" dxfId="2" stopIfTrue="1">
      <formula>Licitações!#REF!=3</formula>
    </cfRule>
    <cfRule type="expression" priority="566" dxfId="1" stopIfTrue="1">
      <formula>IF(Licitações!#REF!=2,IF(G13&gt;TODAY(),1,0),3)=0</formula>
    </cfRule>
    <cfRule type="expression" priority="567" dxfId="3" stopIfTrue="1">
      <formula>IF(Licitações!#REF!=2,IF(G13&gt;TODAY(),1,0),0)=1</formula>
    </cfRule>
  </conditionalFormatting>
  <conditionalFormatting sqref="G13:AD13">
    <cfRule type="expression" priority="568" dxfId="2" stopIfTrue="1">
      <formula>Licitações!#REF!=3</formula>
    </cfRule>
    <cfRule type="expression" priority="569" dxfId="1" stopIfTrue="1">
      <formula>IF(Licitações!#REF!=2,IF(G13&gt;TODAY(),1,0),3)=0</formula>
    </cfRule>
    <cfRule type="expression" priority="570" dxfId="0" stopIfTrue="1">
      <formula>IF(Licitações!#REF!=2,IF(G13&gt;TODAY(),1,0),0)=1</formula>
    </cfRule>
  </conditionalFormatting>
  <conditionalFormatting sqref="G25:AD25">
    <cfRule type="expression" priority="535" dxfId="2" stopIfTrue="1">
      <formula>Licitações!#REF!=3</formula>
    </cfRule>
    <cfRule type="expression" priority="536" dxfId="1" stopIfTrue="1">
      <formula>IF(Licitações!#REF!=2,IF(G25&gt;TODAY(),1,0),3)=0</formula>
    </cfRule>
    <cfRule type="expression" priority="537" dxfId="3" stopIfTrue="1">
      <formula>IF(Licitações!#REF!=2,IF(G25&gt;TODAY(),1,0),0)=1</formula>
    </cfRule>
  </conditionalFormatting>
  <conditionalFormatting sqref="G25:AD25">
    <cfRule type="expression" priority="538" dxfId="2" stopIfTrue="1">
      <formula>Licitações!#REF!=3</formula>
    </cfRule>
    <cfRule type="expression" priority="539" dxfId="1" stopIfTrue="1">
      <formula>IF(Licitações!#REF!=2,IF(G25&gt;TODAY(),1,0),3)=0</formula>
    </cfRule>
    <cfRule type="expression" priority="540" dxfId="0" stopIfTrue="1">
      <formula>IF(Licitações!#REF!=2,IF(G25&gt;TODAY(),1,0),0)=1</formula>
    </cfRule>
  </conditionalFormatting>
  <conditionalFormatting sqref="R26:AD26">
    <cfRule type="expression" priority="529" dxfId="2" stopIfTrue="1">
      <formula>Licitações!#REF!=3</formula>
    </cfRule>
    <cfRule type="expression" priority="530" dxfId="1" stopIfTrue="1">
      <formula>IF(Licitações!#REF!=2,IF(R26&gt;TODAY(),1,0),3)=0</formula>
    </cfRule>
    <cfRule type="expression" priority="531" dxfId="3" stopIfTrue="1">
      <formula>IF(Licitações!#REF!=2,IF(R26&gt;TODAY(),1,0),0)=1</formula>
    </cfRule>
  </conditionalFormatting>
  <conditionalFormatting sqref="R26:AD26">
    <cfRule type="expression" priority="532" dxfId="2" stopIfTrue="1">
      <formula>Licitações!#REF!=3</formula>
    </cfRule>
    <cfRule type="expression" priority="533" dxfId="1" stopIfTrue="1">
      <formula>IF(Licitações!#REF!=2,IF(R26&gt;TODAY(),1,0),3)=0</formula>
    </cfRule>
    <cfRule type="expression" priority="534" dxfId="0" stopIfTrue="1">
      <formula>IF(Licitações!#REF!=2,IF(R26&gt;TODAY(),1,0),0)=1</formula>
    </cfRule>
  </conditionalFormatting>
  <conditionalFormatting sqref="Q26">
    <cfRule type="expression" priority="523" dxfId="2" stopIfTrue="1">
      <formula>Licitações!#REF!=3</formula>
    </cfRule>
    <cfRule type="expression" priority="524" dxfId="1" stopIfTrue="1">
      <formula>IF(Licitações!#REF!=2,IF(Q26&gt;TODAY(),1,0),3)=0</formula>
    </cfRule>
    <cfRule type="expression" priority="525" dxfId="3" stopIfTrue="1">
      <formula>IF(Licitações!#REF!=2,IF(Q26&gt;TODAY(),1,0),0)=1</formula>
    </cfRule>
  </conditionalFormatting>
  <conditionalFormatting sqref="Q26">
    <cfRule type="expression" priority="526" dxfId="2" stopIfTrue="1">
      <formula>Licitações!#REF!=3</formula>
    </cfRule>
    <cfRule type="expression" priority="527" dxfId="1" stopIfTrue="1">
      <formula>IF(Licitações!#REF!=2,IF(Q26&gt;TODAY(),1,0),3)=0</formula>
    </cfRule>
    <cfRule type="expression" priority="528" dxfId="0" stopIfTrue="1">
      <formula>IF(Licitações!#REF!=2,IF(Q26&gt;TODAY(),1,0),0)=1</formula>
    </cfRule>
  </conditionalFormatting>
  <conditionalFormatting sqref="Q32">
    <cfRule type="expression" priority="499" dxfId="2" stopIfTrue="1">
      <formula>Licitações!#REF!=3</formula>
    </cfRule>
    <cfRule type="expression" priority="500" dxfId="1" stopIfTrue="1">
      <formula>IF(Licitações!#REF!=2,IF(Q32&gt;TODAY(),1,0),3)=0</formula>
    </cfRule>
    <cfRule type="expression" priority="501" dxfId="3" stopIfTrue="1">
      <formula>IF(Licitações!#REF!=2,IF(Q32&gt;TODAY(),1,0),0)=1</formula>
    </cfRule>
  </conditionalFormatting>
  <conditionalFormatting sqref="Q32">
    <cfRule type="expression" priority="502" dxfId="2" stopIfTrue="1">
      <formula>Licitações!#REF!=3</formula>
    </cfRule>
    <cfRule type="expression" priority="503" dxfId="1" stopIfTrue="1">
      <formula>IF(Licitações!#REF!=2,IF(Q32&gt;TODAY(),1,0),3)=0</formula>
    </cfRule>
    <cfRule type="expression" priority="504" dxfId="0" stopIfTrue="1">
      <formula>IF(Licitações!#REF!=2,IF(Q32&gt;TODAY(),1,0),0)=1</formula>
    </cfRule>
  </conditionalFormatting>
  <conditionalFormatting sqref="R32:AD32">
    <cfRule type="expression" priority="505" dxfId="2" stopIfTrue="1">
      <formula>Licitações!#REF!=3</formula>
    </cfRule>
    <cfRule type="expression" priority="506" dxfId="1" stopIfTrue="1">
      <formula>IF(Licitações!#REF!=2,IF(R32&gt;TODAY(),1,0),3)=0</formula>
    </cfRule>
    <cfRule type="expression" priority="507" dxfId="3" stopIfTrue="1">
      <formula>IF(Licitações!#REF!=2,IF(R32&gt;TODAY(),1,0),0)=1</formula>
    </cfRule>
  </conditionalFormatting>
  <conditionalFormatting sqref="R32:AD32">
    <cfRule type="expression" priority="508" dxfId="2" stopIfTrue="1">
      <formula>Licitações!#REF!=3</formula>
    </cfRule>
    <cfRule type="expression" priority="509" dxfId="1" stopIfTrue="1">
      <formula>IF(Licitações!#REF!=2,IF(R32&gt;TODAY(),1,0),3)=0</formula>
    </cfRule>
    <cfRule type="expression" priority="510" dxfId="0" stopIfTrue="1">
      <formula>IF(Licitações!#REF!=2,IF(R32&gt;TODAY(),1,0),0)=1</formula>
    </cfRule>
  </conditionalFormatting>
  <conditionalFormatting sqref="H31:AD31">
    <cfRule type="expression" priority="493" dxfId="2" stopIfTrue="1">
      <formula>Licitações!#REF!=3</formula>
    </cfRule>
    <cfRule type="expression" priority="494" dxfId="1" stopIfTrue="1">
      <formula>IF(Licitações!#REF!=2,IF(H31&gt;TODAY(),1,0),3)=0</formula>
    </cfRule>
    <cfRule type="expression" priority="495" dxfId="3" stopIfTrue="1">
      <formula>IF(Licitações!#REF!=2,IF(H31&gt;TODAY(),1,0),0)=1</formula>
    </cfRule>
  </conditionalFormatting>
  <conditionalFormatting sqref="H31:AD31">
    <cfRule type="expression" priority="496" dxfId="2" stopIfTrue="1">
      <formula>Licitações!#REF!=3</formula>
    </cfRule>
    <cfRule type="expression" priority="497" dxfId="1" stopIfTrue="1">
      <formula>IF(Licitações!#REF!=2,IF(H31&gt;TODAY(),1,0),3)=0</formula>
    </cfRule>
    <cfRule type="expression" priority="498" dxfId="0" stopIfTrue="1">
      <formula>IF(Licitações!#REF!=2,IF(H31&gt;TODAY(),1,0),0)=1</formula>
    </cfRule>
  </conditionalFormatting>
  <conditionalFormatting sqref="Q35">
    <cfRule type="expression" priority="481" dxfId="2" stopIfTrue="1">
      <formula>Licitações!#REF!=3</formula>
    </cfRule>
    <cfRule type="expression" priority="482" dxfId="1" stopIfTrue="1">
      <formula>IF(Licitações!#REF!=2,IF(Q35&gt;TODAY(),1,0),3)=0</formula>
    </cfRule>
    <cfRule type="expression" priority="483" dxfId="3" stopIfTrue="1">
      <formula>IF(Licitações!#REF!=2,IF(Q35&gt;TODAY(),1,0),0)=1</formula>
    </cfRule>
  </conditionalFormatting>
  <conditionalFormatting sqref="Q35">
    <cfRule type="expression" priority="484" dxfId="2" stopIfTrue="1">
      <formula>Licitações!#REF!=3</formula>
    </cfRule>
    <cfRule type="expression" priority="485" dxfId="1" stopIfTrue="1">
      <formula>IF(Licitações!#REF!=2,IF(Q35&gt;TODAY(),1,0),3)=0</formula>
    </cfRule>
    <cfRule type="expression" priority="486" dxfId="0" stopIfTrue="1">
      <formula>IF(Licitações!#REF!=2,IF(Q35&gt;TODAY(),1,0),0)=1</formula>
    </cfRule>
  </conditionalFormatting>
  <conditionalFormatting sqref="R35:AD35">
    <cfRule type="expression" priority="487" dxfId="2" stopIfTrue="1">
      <formula>Licitações!#REF!=3</formula>
    </cfRule>
    <cfRule type="expression" priority="488" dxfId="1" stopIfTrue="1">
      <formula>IF(Licitações!#REF!=2,IF(R35&gt;TODAY(),1,0),3)=0</formula>
    </cfRule>
    <cfRule type="expression" priority="489" dxfId="3" stopIfTrue="1">
      <formula>IF(Licitações!#REF!=2,IF(R35&gt;TODAY(),1,0),0)=1</formula>
    </cfRule>
  </conditionalFormatting>
  <conditionalFormatting sqref="R35:AD35">
    <cfRule type="expression" priority="490" dxfId="2" stopIfTrue="1">
      <formula>Licitações!#REF!=3</formula>
    </cfRule>
    <cfRule type="expression" priority="491" dxfId="1" stopIfTrue="1">
      <formula>IF(Licitações!#REF!=2,IF(R35&gt;TODAY(),1,0),3)=0</formula>
    </cfRule>
    <cfRule type="expression" priority="492" dxfId="0" stopIfTrue="1">
      <formula>IF(Licitações!#REF!=2,IF(R35&gt;TODAY(),1,0),0)=1</formula>
    </cfRule>
  </conditionalFormatting>
  <conditionalFormatting sqref="H34:AD34">
    <cfRule type="expression" priority="475" dxfId="2" stopIfTrue="1">
      <formula>Licitações!#REF!=3</formula>
    </cfRule>
    <cfRule type="expression" priority="476" dxfId="1" stopIfTrue="1">
      <formula>IF(Licitações!#REF!=2,IF(H34&gt;TODAY(),1,0),3)=0</formula>
    </cfRule>
    <cfRule type="expression" priority="477" dxfId="3" stopIfTrue="1">
      <formula>IF(Licitações!#REF!=2,IF(H34&gt;TODAY(),1,0),0)=1</formula>
    </cfRule>
  </conditionalFormatting>
  <conditionalFormatting sqref="H34:AD34">
    <cfRule type="expression" priority="478" dxfId="2" stopIfTrue="1">
      <formula>Licitações!#REF!=3</formula>
    </cfRule>
    <cfRule type="expression" priority="479" dxfId="1" stopIfTrue="1">
      <formula>IF(Licitações!#REF!=2,IF(H34&gt;TODAY(),1,0),3)=0</formula>
    </cfRule>
    <cfRule type="expression" priority="480" dxfId="0" stopIfTrue="1">
      <formula>IF(Licitações!#REF!=2,IF(H34&gt;TODAY(),1,0),0)=1</formula>
    </cfRule>
  </conditionalFormatting>
  <conditionalFormatting sqref="Q38">
    <cfRule type="expression" priority="463" dxfId="2" stopIfTrue="1">
      <formula>Licitações!#REF!=3</formula>
    </cfRule>
    <cfRule type="expression" priority="464" dxfId="1" stopIfTrue="1">
      <formula>IF(Licitações!#REF!=2,IF(Q38&gt;TODAY(),1,0),3)=0</formula>
    </cfRule>
    <cfRule type="expression" priority="465" dxfId="3" stopIfTrue="1">
      <formula>IF(Licitações!#REF!=2,IF(Q38&gt;TODAY(),1,0),0)=1</formula>
    </cfRule>
  </conditionalFormatting>
  <conditionalFormatting sqref="Q38">
    <cfRule type="expression" priority="466" dxfId="2" stopIfTrue="1">
      <formula>Licitações!#REF!=3</formula>
    </cfRule>
    <cfRule type="expression" priority="467" dxfId="1" stopIfTrue="1">
      <formula>IF(Licitações!#REF!=2,IF(Q38&gt;TODAY(),1,0),3)=0</formula>
    </cfRule>
    <cfRule type="expression" priority="468" dxfId="0" stopIfTrue="1">
      <formula>IF(Licitações!#REF!=2,IF(Q38&gt;TODAY(),1,0),0)=1</formula>
    </cfRule>
  </conditionalFormatting>
  <conditionalFormatting sqref="R38:AD38">
    <cfRule type="expression" priority="469" dxfId="2" stopIfTrue="1">
      <formula>Licitações!#REF!=3</formula>
    </cfRule>
    <cfRule type="expression" priority="470" dxfId="1" stopIfTrue="1">
      <formula>IF(Licitações!#REF!=2,IF(R38&gt;TODAY(),1,0),3)=0</formula>
    </cfRule>
    <cfRule type="expression" priority="471" dxfId="3" stopIfTrue="1">
      <formula>IF(Licitações!#REF!=2,IF(R38&gt;TODAY(),1,0),0)=1</formula>
    </cfRule>
  </conditionalFormatting>
  <conditionalFormatting sqref="R38:AD38">
    <cfRule type="expression" priority="472" dxfId="2" stopIfTrue="1">
      <formula>Licitações!#REF!=3</formula>
    </cfRule>
    <cfRule type="expression" priority="473" dxfId="1" stopIfTrue="1">
      <formula>IF(Licitações!#REF!=2,IF(R38&gt;TODAY(),1,0),3)=0</formula>
    </cfRule>
    <cfRule type="expression" priority="474" dxfId="0" stopIfTrue="1">
      <formula>IF(Licitações!#REF!=2,IF(R38&gt;TODAY(),1,0),0)=1</formula>
    </cfRule>
  </conditionalFormatting>
  <conditionalFormatting sqref="H37:AD37">
    <cfRule type="expression" priority="457" dxfId="2" stopIfTrue="1">
      <formula>Licitações!#REF!=3</formula>
    </cfRule>
    <cfRule type="expression" priority="458" dxfId="1" stopIfTrue="1">
      <formula>IF(Licitações!#REF!=2,IF(H37&gt;TODAY(),1,0),3)=0</formula>
    </cfRule>
    <cfRule type="expression" priority="459" dxfId="3" stopIfTrue="1">
      <formula>IF(Licitações!#REF!=2,IF(H37&gt;TODAY(),1,0),0)=1</formula>
    </cfRule>
  </conditionalFormatting>
  <conditionalFormatting sqref="H37:AD37">
    <cfRule type="expression" priority="460" dxfId="2" stopIfTrue="1">
      <formula>Licitações!#REF!=3</formula>
    </cfRule>
    <cfRule type="expression" priority="461" dxfId="1" stopIfTrue="1">
      <formula>IF(Licitações!#REF!=2,IF(H37&gt;TODAY(),1,0),3)=0</formula>
    </cfRule>
    <cfRule type="expression" priority="462" dxfId="0" stopIfTrue="1">
      <formula>IF(Licitações!#REF!=2,IF(H37&gt;TODAY(),1,0),0)=1</formula>
    </cfRule>
  </conditionalFormatting>
  <conditionalFormatting sqref="R41:U41">
    <cfRule type="expression" priority="433" dxfId="2" stopIfTrue="1">
      <formula>Licitações!#REF!=3</formula>
    </cfRule>
    <cfRule type="expression" priority="434" dxfId="1" stopIfTrue="1">
      <formula>IF(Licitações!#REF!=2,IF(R41&gt;TODAY(),1,0),3)=0</formula>
    </cfRule>
    <cfRule type="expression" priority="435" dxfId="3" stopIfTrue="1">
      <formula>IF(Licitações!#REF!=2,IF(R41&gt;TODAY(),1,0),0)=1</formula>
    </cfRule>
  </conditionalFormatting>
  <conditionalFormatting sqref="R41:U41">
    <cfRule type="expression" priority="436" dxfId="2" stopIfTrue="1">
      <formula>Licitações!#REF!=3</formula>
    </cfRule>
    <cfRule type="expression" priority="437" dxfId="1" stopIfTrue="1">
      <formula>IF(Licitações!#REF!=2,IF(R41&gt;TODAY(),1,0),3)=0</formula>
    </cfRule>
    <cfRule type="expression" priority="438" dxfId="0" stopIfTrue="1">
      <formula>IF(Licitações!#REF!=2,IF(R41&gt;TODAY(),1,0),0)=1</formula>
    </cfRule>
  </conditionalFormatting>
  <conditionalFormatting sqref="V41:AD41">
    <cfRule type="expression" priority="451" dxfId="2" stopIfTrue="1">
      <formula>Licitações!#REF!=3</formula>
    </cfRule>
    <cfRule type="expression" priority="452" dxfId="1" stopIfTrue="1">
      <formula>IF(Licitações!#REF!=2,IF(V41&gt;TODAY(),1,0),3)=0</formula>
    </cfRule>
    <cfRule type="expression" priority="453" dxfId="3" stopIfTrue="1">
      <formula>IF(Licitações!#REF!=2,IF(V41&gt;TODAY(),1,0),0)=1</formula>
    </cfRule>
  </conditionalFormatting>
  <conditionalFormatting sqref="V41:AD41">
    <cfRule type="expression" priority="454" dxfId="2" stopIfTrue="1">
      <formula>Licitações!#REF!=3</formula>
    </cfRule>
    <cfRule type="expression" priority="455" dxfId="1" stopIfTrue="1">
      <formula>IF(Licitações!#REF!=2,IF(V41&gt;TODAY(),1,0),3)=0</formula>
    </cfRule>
    <cfRule type="expression" priority="456" dxfId="0" stopIfTrue="1">
      <formula>IF(Licitações!#REF!=2,IF(V41&gt;TODAY(),1,0),0)=1</formula>
    </cfRule>
  </conditionalFormatting>
  <conditionalFormatting sqref="H40:AD40">
    <cfRule type="expression" priority="439" dxfId="2" stopIfTrue="1">
      <formula>Licitações!#REF!=3</formula>
    </cfRule>
    <cfRule type="expression" priority="440" dxfId="1" stopIfTrue="1">
      <formula>IF(Licitações!#REF!=2,IF(H40&gt;TODAY(),1,0),3)=0</formula>
    </cfRule>
    <cfRule type="expression" priority="441" dxfId="3" stopIfTrue="1">
      <formula>IF(Licitações!#REF!=2,IF(H40&gt;TODAY(),1,0),0)=1</formula>
    </cfRule>
  </conditionalFormatting>
  <conditionalFormatting sqref="H40:AD40">
    <cfRule type="expression" priority="442" dxfId="2" stopIfTrue="1">
      <formula>Licitações!#REF!=3</formula>
    </cfRule>
    <cfRule type="expression" priority="443" dxfId="1" stopIfTrue="1">
      <formula>IF(Licitações!#REF!=2,IF(H40&gt;TODAY(),1,0),3)=0</formula>
    </cfRule>
    <cfRule type="expression" priority="444" dxfId="0" stopIfTrue="1">
      <formula>IF(Licitações!#REF!=2,IF(H40&gt;TODAY(),1,0),0)=1</formula>
    </cfRule>
  </conditionalFormatting>
  <conditionalFormatting sqref="Q41">
    <cfRule type="expression" priority="427" dxfId="2" stopIfTrue="1">
      <formula>Licitações!#REF!=3</formula>
    </cfRule>
    <cfRule type="expression" priority="428" dxfId="1" stopIfTrue="1">
      <formula>IF(Licitações!#REF!=2,IF(Q41&gt;TODAY(),1,0),3)=0</formula>
    </cfRule>
    <cfRule type="expression" priority="429" dxfId="3" stopIfTrue="1">
      <formula>IF(Licitações!#REF!=2,IF(Q41&gt;TODAY(),1,0),0)=1</formula>
    </cfRule>
  </conditionalFormatting>
  <conditionalFormatting sqref="Q41">
    <cfRule type="expression" priority="430" dxfId="2" stopIfTrue="1">
      <formula>Licitações!#REF!=3</formula>
    </cfRule>
    <cfRule type="expression" priority="431" dxfId="1" stopIfTrue="1">
      <formula>IF(Licitações!#REF!=2,IF(Q41&gt;TODAY(),1,0),3)=0</formula>
    </cfRule>
    <cfRule type="expression" priority="432" dxfId="0" stopIfTrue="1">
      <formula>IF(Licitações!#REF!=2,IF(Q41&gt;TODAY(),1,0),0)=1</formula>
    </cfRule>
  </conditionalFormatting>
  <conditionalFormatting sqref="G43:AD43">
    <cfRule type="expression" priority="421" dxfId="2" stopIfTrue="1">
      <formula>Licitações!#REF!=3</formula>
    </cfRule>
    <cfRule type="expression" priority="422" dxfId="1" stopIfTrue="1">
      <formula>IF(Licitações!#REF!=2,IF(G43&gt;TODAY(),1,0),3)=0</formula>
    </cfRule>
    <cfRule type="expression" priority="423" dxfId="3" stopIfTrue="1">
      <formula>IF(Licitações!#REF!=2,IF(G43&gt;TODAY(),1,0),0)=1</formula>
    </cfRule>
  </conditionalFormatting>
  <conditionalFormatting sqref="G43:AD43">
    <cfRule type="expression" priority="424" dxfId="2" stopIfTrue="1">
      <formula>Licitações!#REF!=3</formula>
    </cfRule>
    <cfRule type="expression" priority="425" dxfId="1" stopIfTrue="1">
      <formula>IF(Licitações!#REF!=2,IF(G43&gt;TODAY(),1,0),3)=0</formula>
    </cfRule>
    <cfRule type="expression" priority="426" dxfId="0" stopIfTrue="1">
      <formula>IF(Licitações!#REF!=2,IF(G43&gt;TODAY(),1,0),0)=1</formula>
    </cfRule>
  </conditionalFormatting>
  <conditionalFormatting sqref="R44:AD44">
    <cfRule type="expression" priority="415" dxfId="2" stopIfTrue="1">
      <formula>Licitações!#REF!=3</formula>
    </cfRule>
    <cfRule type="expression" priority="416" dxfId="1" stopIfTrue="1">
      <formula>IF(Licitações!#REF!=2,IF(R44&gt;TODAY(),1,0),3)=0</formula>
    </cfRule>
    <cfRule type="expression" priority="417" dxfId="3" stopIfTrue="1">
      <formula>IF(Licitações!#REF!=2,IF(R44&gt;TODAY(),1,0),0)=1</formula>
    </cfRule>
  </conditionalFormatting>
  <conditionalFormatting sqref="R44:AD44">
    <cfRule type="expression" priority="418" dxfId="2" stopIfTrue="1">
      <formula>Licitações!#REF!=3</formula>
    </cfRule>
    <cfRule type="expression" priority="419" dxfId="1" stopIfTrue="1">
      <formula>IF(Licitações!#REF!=2,IF(R44&gt;TODAY(),1,0),3)=0</formula>
    </cfRule>
    <cfRule type="expression" priority="420" dxfId="0" stopIfTrue="1">
      <formula>IF(Licitações!#REF!=2,IF(R44&gt;TODAY(),1,0),0)=1</formula>
    </cfRule>
  </conditionalFormatting>
  <conditionalFormatting sqref="Q44">
    <cfRule type="expression" priority="409" dxfId="2" stopIfTrue="1">
      <formula>Licitações!#REF!=3</formula>
    </cfRule>
    <cfRule type="expression" priority="410" dxfId="1" stopIfTrue="1">
      <formula>IF(Licitações!#REF!=2,IF(Q44&gt;TODAY(),1,0),3)=0</formula>
    </cfRule>
    <cfRule type="expression" priority="411" dxfId="3" stopIfTrue="1">
      <formula>IF(Licitações!#REF!=2,IF(Q44&gt;TODAY(),1,0),0)=1</formula>
    </cfRule>
  </conditionalFormatting>
  <conditionalFormatting sqref="Q44">
    <cfRule type="expression" priority="412" dxfId="2" stopIfTrue="1">
      <formula>Licitações!#REF!=3</formula>
    </cfRule>
    <cfRule type="expression" priority="413" dxfId="1" stopIfTrue="1">
      <formula>IF(Licitações!#REF!=2,IF(Q44&gt;TODAY(),1,0),3)=0</formula>
    </cfRule>
    <cfRule type="expression" priority="414" dxfId="0" stopIfTrue="1">
      <formula>IF(Licitações!#REF!=2,IF(Q44&gt;TODAY(),1,0),0)=1</formula>
    </cfRule>
  </conditionalFormatting>
  <conditionalFormatting sqref="Q47">
    <cfRule type="expression" priority="397" dxfId="2" stopIfTrue="1">
      <formula>Licitações!#REF!=3</formula>
    </cfRule>
    <cfRule type="expression" priority="398" dxfId="1" stopIfTrue="1">
      <formula>IF(Licitações!#REF!=2,IF(Q47&gt;TODAY(),1,0),3)=0</formula>
    </cfRule>
    <cfRule type="expression" priority="399" dxfId="3" stopIfTrue="1">
      <formula>IF(Licitações!#REF!=2,IF(Q47&gt;TODAY(),1,0),0)=1</formula>
    </cfRule>
  </conditionalFormatting>
  <conditionalFormatting sqref="Q47">
    <cfRule type="expression" priority="400" dxfId="2" stopIfTrue="1">
      <formula>Licitações!#REF!=3</formula>
    </cfRule>
    <cfRule type="expression" priority="401" dxfId="1" stopIfTrue="1">
      <formula>IF(Licitações!#REF!=2,IF(Q47&gt;TODAY(),1,0),3)=0</formula>
    </cfRule>
    <cfRule type="expression" priority="402" dxfId="0" stopIfTrue="1">
      <formula>IF(Licitações!#REF!=2,IF(Q47&gt;TODAY(),1,0),0)=1</formula>
    </cfRule>
  </conditionalFormatting>
  <conditionalFormatting sqref="R47:AD47">
    <cfRule type="expression" priority="403" dxfId="2" stopIfTrue="1">
      <formula>Licitações!#REF!=3</formula>
    </cfRule>
    <cfRule type="expression" priority="404" dxfId="1" stopIfTrue="1">
      <formula>IF(Licitações!#REF!=2,IF(R47&gt;TODAY(),1,0),3)=0</formula>
    </cfRule>
    <cfRule type="expression" priority="405" dxfId="3" stopIfTrue="1">
      <formula>IF(Licitações!#REF!=2,IF(R47&gt;TODAY(),1,0),0)=1</formula>
    </cfRule>
  </conditionalFormatting>
  <conditionalFormatting sqref="R47:AD47">
    <cfRule type="expression" priority="406" dxfId="2" stopIfTrue="1">
      <formula>Licitações!#REF!=3</formula>
    </cfRule>
    <cfRule type="expression" priority="407" dxfId="1" stopIfTrue="1">
      <formula>IF(Licitações!#REF!=2,IF(R47&gt;TODAY(),1,0),3)=0</formula>
    </cfRule>
    <cfRule type="expression" priority="408" dxfId="0" stopIfTrue="1">
      <formula>IF(Licitações!#REF!=2,IF(R47&gt;TODAY(),1,0),0)=1</formula>
    </cfRule>
  </conditionalFormatting>
  <conditionalFormatting sqref="H46:AD46">
    <cfRule type="expression" priority="391" dxfId="2" stopIfTrue="1">
      <formula>Licitações!#REF!=3</formula>
    </cfRule>
    <cfRule type="expression" priority="392" dxfId="1" stopIfTrue="1">
      <formula>IF(Licitações!#REF!=2,IF(H46&gt;TODAY(),1,0),3)=0</formula>
    </cfRule>
    <cfRule type="expression" priority="393" dxfId="3" stopIfTrue="1">
      <formula>IF(Licitações!#REF!=2,IF(H46&gt;TODAY(),1,0),0)=1</formula>
    </cfRule>
  </conditionalFormatting>
  <conditionalFormatting sqref="H46:AD46">
    <cfRule type="expression" priority="394" dxfId="2" stopIfTrue="1">
      <formula>Licitações!#REF!=3</formula>
    </cfRule>
    <cfRule type="expression" priority="395" dxfId="1" stopIfTrue="1">
      <formula>IF(Licitações!#REF!=2,IF(H46&gt;TODAY(),1,0),3)=0</formula>
    </cfRule>
    <cfRule type="expression" priority="396" dxfId="0" stopIfTrue="1">
      <formula>IF(Licitações!#REF!=2,IF(H46&gt;TODAY(),1,0),0)=1</formula>
    </cfRule>
  </conditionalFormatting>
  <conditionalFormatting sqref="Q50">
    <cfRule type="expression" priority="379" dxfId="2" stopIfTrue="1">
      <formula>Licitações!#REF!=3</formula>
    </cfRule>
    <cfRule type="expression" priority="380" dxfId="1" stopIfTrue="1">
      <formula>IF(Licitações!#REF!=2,IF(Q50&gt;TODAY(),1,0),3)=0</formula>
    </cfRule>
    <cfRule type="expression" priority="381" dxfId="3" stopIfTrue="1">
      <formula>IF(Licitações!#REF!=2,IF(Q50&gt;TODAY(),1,0),0)=1</formula>
    </cfRule>
  </conditionalFormatting>
  <conditionalFormatting sqref="Q50">
    <cfRule type="expression" priority="382" dxfId="2" stopIfTrue="1">
      <formula>Licitações!#REF!=3</formula>
    </cfRule>
    <cfRule type="expression" priority="383" dxfId="1" stopIfTrue="1">
      <formula>IF(Licitações!#REF!=2,IF(Q50&gt;TODAY(),1,0),3)=0</formula>
    </cfRule>
    <cfRule type="expression" priority="384" dxfId="0" stopIfTrue="1">
      <formula>IF(Licitações!#REF!=2,IF(Q50&gt;TODAY(),1,0),0)=1</formula>
    </cfRule>
  </conditionalFormatting>
  <conditionalFormatting sqref="R50:AD50">
    <cfRule type="expression" priority="385" dxfId="2" stopIfTrue="1">
      <formula>Licitações!#REF!=3</formula>
    </cfRule>
    <cfRule type="expression" priority="386" dxfId="1" stopIfTrue="1">
      <formula>IF(Licitações!#REF!=2,IF(R50&gt;TODAY(),1,0),3)=0</formula>
    </cfRule>
    <cfRule type="expression" priority="387" dxfId="3" stopIfTrue="1">
      <formula>IF(Licitações!#REF!=2,IF(R50&gt;TODAY(),1,0),0)=1</formula>
    </cfRule>
  </conditionalFormatting>
  <conditionalFormatting sqref="R50:AD50">
    <cfRule type="expression" priority="388" dxfId="2" stopIfTrue="1">
      <formula>Licitações!#REF!=3</formula>
    </cfRule>
    <cfRule type="expression" priority="389" dxfId="1" stopIfTrue="1">
      <formula>IF(Licitações!#REF!=2,IF(R50&gt;TODAY(),1,0),3)=0</formula>
    </cfRule>
    <cfRule type="expression" priority="390" dxfId="0" stopIfTrue="1">
      <formula>IF(Licitações!#REF!=2,IF(R50&gt;TODAY(),1,0),0)=1</formula>
    </cfRule>
  </conditionalFormatting>
  <conditionalFormatting sqref="H49:AD49">
    <cfRule type="expression" priority="373" dxfId="2" stopIfTrue="1">
      <formula>Licitações!#REF!=3</formula>
    </cfRule>
    <cfRule type="expression" priority="374" dxfId="1" stopIfTrue="1">
      <formula>IF(Licitações!#REF!=2,IF(H49&gt;TODAY(),1,0),3)=0</formula>
    </cfRule>
    <cfRule type="expression" priority="375" dxfId="3" stopIfTrue="1">
      <formula>IF(Licitações!#REF!=2,IF(H49&gt;TODAY(),1,0),0)=1</formula>
    </cfRule>
  </conditionalFormatting>
  <conditionalFormatting sqref="H49:AD49">
    <cfRule type="expression" priority="376" dxfId="2" stopIfTrue="1">
      <formula>Licitações!#REF!=3</formula>
    </cfRule>
    <cfRule type="expression" priority="377" dxfId="1" stopIfTrue="1">
      <formula>IF(Licitações!#REF!=2,IF(H49&gt;TODAY(),1,0),3)=0</formula>
    </cfRule>
    <cfRule type="expression" priority="378" dxfId="0" stopIfTrue="1">
      <formula>IF(Licitações!#REF!=2,IF(H49&gt;TODAY(),1,0),0)=1</formula>
    </cfRule>
  </conditionalFormatting>
  <conditionalFormatting sqref="Q53">
    <cfRule type="expression" priority="361" dxfId="2" stopIfTrue="1">
      <formula>Licitações!#REF!=3</formula>
    </cfRule>
    <cfRule type="expression" priority="362" dxfId="1" stopIfTrue="1">
      <formula>IF(Licitações!#REF!=2,IF(Q53&gt;TODAY(),1,0),3)=0</formula>
    </cfRule>
    <cfRule type="expression" priority="363" dxfId="3" stopIfTrue="1">
      <formula>IF(Licitações!#REF!=2,IF(Q53&gt;TODAY(),1,0),0)=1</formula>
    </cfRule>
  </conditionalFormatting>
  <conditionalFormatting sqref="Q53">
    <cfRule type="expression" priority="364" dxfId="2" stopIfTrue="1">
      <formula>Licitações!#REF!=3</formula>
    </cfRule>
    <cfRule type="expression" priority="365" dxfId="1" stopIfTrue="1">
      <formula>IF(Licitações!#REF!=2,IF(Q53&gt;TODAY(),1,0),3)=0</formula>
    </cfRule>
    <cfRule type="expression" priority="366" dxfId="0" stopIfTrue="1">
      <formula>IF(Licitações!#REF!=2,IF(Q53&gt;TODAY(),1,0),0)=1</formula>
    </cfRule>
  </conditionalFormatting>
  <conditionalFormatting sqref="R53:AD53">
    <cfRule type="expression" priority="367" dxfId="2" stopIfTrue="1">
      <formula>Licitações!#REF!=3</formula>
    </cfRule>
    <cfRule type="expression" priority="368" dxfId="1" stopIfTrue="1">
      <formula>IF(Licitações!#REF!=2,IF(R53&gt;TODAY(),1,0),3)=0</formula>
    </cfRule>
    <cfRule type="expression" priority="369" dxfId="3" stopIfTrue="1">
      <formula>IF(Licitações!#REF!=2,IF(R53&gt;TODAY(),1,0),0)=1</formula>
    </cfRule>
  </conditionalFormatting>
  <conditionalFormatting sqref="R53:AD53">
    <cfRule type="expression" priority="370" dxfId="2" stopIfTrue="1">
      <formula>Licitações!#REF!=3</formula>
    </cfRule>
    <cfRule type="expression" priority="371" dxfId="1" stopIfTrue="1">
      <formula>IF(Licitações!#REF!=2,IF(R53&gt;TODAY(),1,0),3)=0</formula>
    </cfRule>
    <cfRule type="expression" priority="372" dxfId="0" stopIfTrue="1">
      <formula>IF(Licitações!#REF!=2,IF(R53&gt;TODAY(),1,0),0)=1</formula>
    </cfRule>
  </conditionalFormatting>
  <conditionalFormatting sqref="H52:AD52">
    <cfRule type="expression" priority="355" dxfId="2" stopIfTrue="1">
      <formula>Licitações!#REF!=3</formula>
    </cfRule>
    <cfRule type="expression" priority="356" dxfId="1" stopIfTrue="1">
      <formula>IF(Licitações!#REF!=2,IF(H52&gt;TODAY(),1,0),3)=0</formula>
    </cfRule>
    <cfRule type="expression" priority="357" dxfId="3" stopIfTrue="1">
      <formula>IF(Licitações!#REF!=2,IF(H52&gt;TODAY(),1,0),0)=1</formula>
    </cfRule>
  </conditionalFormatting>
  <conditionalFormatting sqref="H52:AD52">
    <cfRule type="expression" priority="358" dxfId="2" stopIfTrue="1">
      <formula>Licitações!#REF!=3</formula>
    </cfRule>
    <cfRule type="expression" priority="359" dxfId="1" stopIfTrue="1">
      <formula>IF(Licitações!#REF!=2,IF(H52&gt;TODAY(),1,0),3)=0</formula>
    </cfRule>
    <cfRule type="expression" priority="360" dxfId="0" stopIfTrue="1">
      <formula>IF(Licitações!#REF!=2,IF(H52&gt;TODAY(),1,0),0)=1</formula>
    </cfRule>
  </conditionalFormatting>
  <conditionalFormatting sqref="Q56">
    <cfRule type="expression" priority="343" dxfId="2" stopIfTrue="1">
      <formula>Licitações!#REF!=3</formula>
    </cfRule>
    <cfRule type="expression" priority="344" dxfId="1" stopIfTrue="1">
      <formula>IF(Licitações!#REF!=2,IF(Q56&gt;TODAY(),1,0),3)=0</formula>
    </cfRule>
    <cfRule type="expression" priority="345" dxfId="3" stopIfTrue="1">
      <formula>IF(Licitações!#REF!=2,IF(Q56&gt;TODAY(),1,0),0)=1</formula>
    </cfRule>
  </conditionalFormatting>
  <conditionalFormatting sqref="Q56">
    <cfRule type="expression" priority="346" dxfId="2" stopIfTrue="1">
      <formula>Licitações!#REF!=3</formula>
    </cfRule>
    <cfRule type="expression" priority="347" dxfId="1" stopIfTrue="1">
      <formula>IF(Licitações!#REF!=2,IF(Q56&gt;TODAY(),1,0),3)=0</formula>
    </cfRule>
    <cfRule type="expression" priority="348" dxfId="0" stopIfTrue="1">
      <formula>IF(Licitações!#REF!=2,IF(Q56&gt;TODAY(),1,0),0)=1</formula>
    </cfRule>
  </conditionalFormatting>
  <conditionalFormatting sqref="R56:AD56">
    <cfRule type="expression" priority="349" dxfId="2" stopIfTrue="1">
      <formula>Licitações!#REF!=3</formula>
    </cfRule>
    <cfRule type="expression" priority="350" dxfId="1" stopIfTrue="1">
      <formula>IF(Licitações!#REF!=2,IF(R56&gt;TODAY(),1,0),3)=0</formula>
    </cfRule>
    <cfRule type="expression" priority="351" dxfId="3" stopIfTrue="1">
      <formula>IF(Licitações!#REF!=2,IF(R56&gt;TODAY(),1,0),0)=1</formula>
    </cfRule>
  </conditionalFormatting>
  <conditionalFormatting sqref="R56:AD56">
    <cfRule type="expression" priority="352" dxfId="2" stopIfTrue="1">
      <formula>Licitações!#REF!=3</formula>
    </cfRule>
    <cfRule type="expression" priority="353" dxfId="1" stopIfTrue="1">
      <formula>IF(Licitações!#REF!=2,IF(R56&gt;TODAY(),1,0),3)=0</formula>
    </cfRule>
    <cfRule type="expression" priority="354" dxfId="0" stopIfTrue="1">
      <formula>IF(Licitações!#REF!=2,IF(R56&gt;TODAY(),1,0),0)=1</formula>
    </cfRule>
  </conditionalFormatting>
  <conditionalFormatting sqref="H55:AD55">
    <cfRule type="expression" priority="337" dxfId="2" stopIfTrue="1">
      <formula>Licitações!#REF!=3</formula>
    </cfRule>
    <cfRule type="expression" priority="338" dxfId="1" stopIfTrue="1">
      <formula>IF(Licitações!#REF!=2,IF(H55&gt;TODAY(),1,0),3)=0</formula>
    </cfRule>
    <cfRule type="expression" priority="339" dxfId="3" stopIfTrue="1">
      <formula>IF(Licitações!#REF!=2,IF(H55&gt;TODAY(),1,0),0)=1</formula>
    </cfRule>
  </conditionalFormatting>
  <conditionalFormatting sqref="H55:AD55">
    <cfRule type="expression" priority="340" dxfId="2" stopIfTrue="1">
      <formula>Licitações!#REF!=3</formula>
    </cfRule>
    <cfRule type="expression" priority="341" dxfId="1" stopIfTrue="1">
      <formula>IF(Licitações!#REF!=2,IF(H55&gt;TODAY(),1,0),3)=0</formula>
    </cfRule>
    <cfRule type="expression" priority="342" dxfId="0" stopIfTrue="1">
      <formula>IF(Licitações!#REF!=2,IF(H55&gt;TODAY(),1,0),0)=1</formula>
    </cfRule>
  </conditionalFormatting>
  <conditionalFormatting sqref="Q59">
    <cfRule type="expression" priority="325" dxfId="2" stopIfTrue="1">
      <formula>Licitações!#REF!=3</formula>
    </cfRule>
    <cfRule type="expression" priority="326" dxfId="1" stopIfTrue="1">
      <formula>IF(Licitações!#REF!=2,IF(Q59&gt;TODAY(),1,0),3)=0</formula>
    </cfRule>
    <cfRule type="expression" priority="327" dxfId="3" stopIfTrue="1">
      <formula>IF(Licitações!#REF!=2,IF(Q59&gt;TODAY(),1,0),0)=1</formula>
    </cfRule>
  </conditionalFormatting>
  <conditionalFormatting sqref="Q59">
    <cfRule type="expression" priority="328" dxfId="2" stopIfTrue="1">
      <formula>Licitações!#REF!=3</formula>
    </cfRule>
    <cfRule type="expression" priority="329" dxfId="1" stopIfTrue="1">
      <formula>IF(Licitações!#REF!=2,IF(Q59&gt;TODAY(),1,0),3)=0</formula>
    </cfRule>
    <cfRule type="expression" priority="330" dxfId="0" stopIfTrue="1">
      <formula>IF(Licitações!#REF!=2,IF(Q59&gt;TODAY(),1,0),0)=1</formula>
    </cfRule>
  </conditionalFormatting>
  <conditionalFormatting sqref="R59:AD59">
    <cfRule type="expression" priority="331" dxfId="2" stopIfTrue="1">
      <formula>Licitações!#REF!=3</formula>
    </cfRule>
    <cfRule type="expression" priority="332" dxfId="1" stopIfTrue="1">
      <formula>IF(Licitações!#REF!=2,IF(R59&gt;TODAY(),1,0),3)=0</formula>
    </cfRule>
    <cfRule type="expression" priority="333" dxfId="3" stopIfTrue="1">
      <formula>IF(Licitações!#REF!=2,IF(R59&gt;TODAY(),1,0),0)=1</formula>
    </cfRule>
  </conditionalFormatting>
  <conditionalFormatting sqref="R59:AD59">
    <cfRule type="expression" priority="334" dxfId="2" stopIfTrue="1">
      <formula>Licitações!#REF!=3</formula>
    </cfRule>
    <cfRule type="expression" priority="335" dxfId="1" stopIfTrue="1">
      <formula>IF(Licitações!#REF!=2,IF(R59&gt;TODAY(),1,0),3)=0</formula>
    </cfRule>
    <cfRule type="expression" priority="336" dxfId="0" stopIfTrue="1">
      <formula>IF(Licitações!#REF!=2,IF(R59&gt;TODAY(),1,0),0)=1</formula>
    </cfRule>
  </conditionalFormatting>
  <conditionalFormatting sqref="H58:AD58">
    <cfRule type="expression" priority="319" dxfId="2" stopIfTrue="1">
      <formula>Licitações!#REF!=3</formula>
    </cfRule>
    <cfRule type="expression" priority="320" dxfId="1" stopIfTrue="1">
      <formula>IF(Licitações!#REF!=2,IF(H58&gt;TODAY(),1,0),3)=0</formula>
    </cfRule>
    <cfRule type="expression" priority="321" dxfId="3" stopIfTrue="1">
      <formula>IF(Licitações!#REF!=2,IF(H58&gt;TODAY(),1,0),0)=1</formula>
    </cfRule>
  </conditionalFormatting>
  <conditionalFormatting sqref="H58:AD58">
    <cfRule type="expression" priority="322" dxfId="2" stopIfTrue="1">
      <formula>Licitações!#REF!=3</formula>
    </cfRule>
    <cfRule type="expression" priority="323" dxfId="1" stopIfTrue="1">
      <formula>IF(Licitações!#REF!=2,IF(H58&gt;TODAY(),1,0),3)=0</formula>
    </cfRule>
    <cfRule type="expression" priority="324" dxfId="0" stopIfTrue="1">
      <formula>IF(Licitações!#REF!=2,IF(H58&gt;TODAY(),1,0),0)=1</formula>
    </cfRule>
  </conditionalFormatting>
  <conditionalFormatting sqref="H61:AD61">
    <cfRule type="expression" priority="313" dxfId="2" stopIfTrue="1">
      <formula>Licitações!#REF!=3</formula>
    </cfRule>
    <cfRule type="expression" priority="314" dxfId="1" stopIfTrue="1">
      <formula>IF(Licitações!#REF!=2,IF(H61&gt;TODAY(),1,0),3)=0</formula>
    </cfRule>
    <cfRule type="expression" priority="315" dxfId="3" stopIfTrue="1">
      <formula>IF(Licitações!#REF!=2,IF(H61&gt;TODAY(),1,0),0)=1</formula>
    </cfRule>
  </conditionalFormatting>
  <conditionalFormatting sqref="H61:AD61">
    <cfRule type="expression" priority="316" dxfId="2" stopIfTrue="1">
      <formula>Licitações!#REF!=3</formula>
    </cfRule>
    <cfRule type="expression" priority="317" dxfId="1" stopIfTrue="1">
      <formula>IF(Licitações!#REF!=2,IF(H61&gt;TODAY(),1,0),3)=0</formula>
    </cfRule>
    <cfRule type="expression" priority="318" dxfId="0" stopIfTrue="1">
      <formula>IF(Licitações!#REF!=2,IF(H61&gt;TODAY(),1,0),0)=1</formula>
    </cfRule>
  </conditionalFormatting>
  <conditionalFormatting sqref="Q65">
    <cfRule type="expression" priority="301" dxfId="2" stopIfTrue="1">
      <formula>Licitações!#REF!=3</formula>
    </cfRule>
    <cfRule type="expression" priority="302" dxfId="1" stopIfTrue="1">
      <formula>IF(Licitações!#REF!=2,IF(Q65&gt;TODAY(),1,0),3)=0</formula>
    </cfRule>
    <cfRule type="expression" priority="303" dxfId="3" stopIfTrue="1">
      <formula>IF(Licitações!#REF!=2,IF(Q65&gt;TODAY(),1,0),0)=1</formula>
    </cfRule>
  </conditionalFormatting>
  <conditionalFormatting sqref="Q65">
    <cfRule type="expression" priority="304" dxfId="2" stopIfTrue="1">
      <formula>Licitações!#REF!=3</formula>
    </cfRule>
    <cfRule type="expression" priority="305" dxfId="1" stopIfTrue="1">
      <formula>IF(Licitações!#REF!=2,IF(Q65&gt;TODAY(),1,0),3)=0</formula>
    </cfRule>
    <cfRule type="expression" priority="306" dxfId="0" stopIfTrue="1">
      <formula>IF(Licitações!#REF!=2,IF(Q65&gt;TODAY(),1,0),0)=1</formula>
    </cfRule>
  </conditionalFormatting>
  <conditionalFormatting sqref="R65:AD65">
    <cfRule type="expression" priority="307" dxfId="2" stopIfTrue="1">
      <formula>Licitações!#REF!=3</formula>
    </cfRule>
    <cfRule type="expression" priority="308" dxfId="1" stopIfTrue="1">
      <formula>IF(Licitações!#REF!=2,IF(R65&gt;TODAY(),1,0),3)=0</formula>
    </cfRule>
    <cfRule type="expression" priority="309" dxfId="3" stopIfTrue="1">
      <formula>IF(Licitações!#REF!=2,IF(R65&gt;TODAY(),1,0),0)=1</formula>
    </cfRule>
  </conditionalFormatting>
  <conditionalFormatting sqref="R65:AD65">
    <cfRule type="expression" priority="310" dxfId="2" stopIfTrue="1">
      <formula>Licitações!#REF!=3</formula>
    </cfRule>
    <cfRule type="expression" priority="311" dxfId="1" stopIfTrue="1">
      <formula>IF(Licitações!#REF!=2,IF(R65&gt;TODAY(),1,0),3)=0</formula>
    </cfRule>
    <cfRule type="expression" priority="312" dxfId="0" stopIfTrue="1">
      <formula>IF(Licitações!#REF!=2,IF(R65&gt;TODAY(),1,0),0)=1</formula>
    </cfRule>
  </conditionalFormatting>
  <conditionalFormatting sqref="H64:AD64">
    <cfRule type="expression" priority="295" dxfId="2" stopIfTrue="1">
      <formula>Licitações!#REF!=3</formula>
    </cfRule>
    <cfRule type="expression" priority="296" dxfId="1" stopIfTrue="1">
      <formula>IF(Licitações!#REF!=2,IF(H64&gt;TODAY(),1,0),3)=0</formula>
    </cfRule>
    <cfRule type="expression" priority="297" dxfId="3" stopIfTrue="1">
      <formula>IF(Licitações!#REF!=2,IF(H64&gt;TODAY(),1,0),0)=1</formula>
    </cfRule>
  </conditionalFormatting>
  <conditionalFormatting sqref="H64:AD64">
    <cfRule type="expression" priority="298" dxfId="2" stopIfTrue="1">
      <formula>Licitações!#REF!=3</formula>
    </cfRule>
    <cfRule type="expression" priority="299" dxfId="1" stopIfTrue="1">
      <formula>IF(Licitações!#REF!=2,IF(H64&gt;TODAY(),1,0),3)=0</formula>
    </cfRule>
    <cfRule type="expression" priority="300" dxfId="0" stopIfTrue="1">
      <formula>IF(Licitações!#REF!=2,IF(H64&gt;TODAY(),1,0),0)=1</formula>
    </cfRule>
  </conditionalFormatting>
  <conditionalFormatting sqref="Q68">
    <cfRule type="expression" priority="283" dxfId="2" stopIfTrue="1">
      <formula>Licitações!#REF!=3</formula>
    </cfRule>
    <cfRule type="expression" priority="284" dxfId="1" stopIfTrue="1">
      <formula>IF(Licitações!#REF!=2,IF(Q68&gt;TODAY(),1,0),3)=0</formula>
    </cfRule>
    <cfRule type="expression" priority="285" dxfId="3" stopIfTrue="1">
      <formula>IF(Licitações!#REF!=2,IF(Q68&gt;TODAY(),1,0),0)=1</formula>
    </cfRule>
  </conditionalFormatting>
  <conditionalFormatting sqref="Q68">
    <cfRule type="expression" priority="286" dxfId="2" stopIfTrue="1">
      <formula>Licitações!#REF!=3</formula>
    </cfRule>
    <cfRule type="expression" priority="287" dxfId="1" stopIfTrue="1">
      <formula>IF(Licitações!#REF!=2,IF(Q68&gt;TODAY(),1,0),3)=0</formula>
    </cfRule>
    <cfRule type="expression" priority="288" dxfId="0" stopIfTrue="1">
      <formula>IF(Licitações!#REF!=2,IF(Q68&gt;TODAY(),1,0),0)=1</formula>
    </cfRule>
  </conditionalFormatting>
  <conditionalFormatting sqref="R68:AD68">
    <cfRule type="expression" priority="289" dxfId="2" stopIfTrue="1">
      <formula>Licitações!#REF!=3</formula>
    </cfRule>
    <cfRule type="expression" priority="290" dxfId="1" stopIfTrue="1">
      <formula>IF(Licitações!#REF!=2,IF(R68&gt;TODAY(),1,0),3)=0</formula>
    </cfRule>
    <cfRule type="expression" priority="291" dxfId="3" stopIfTrue="1">
      <formula>IF(Licitações!#REF!=2,IF(R68&gt;TODAY(),1,0),0)=1</formula>
    </cfRule>
  </conditionalFormatting>
  <conditionalFormatting sqref="R68:AD68">
    <cfRule type="expression" priority="292" dxfId="2" stopIfTrue="1">
      <formula>Licitações!#REF!=3</formula>
    </cfRule>
    <cfRule type="expression" priority="293" dxfId="1" stopIfTrue="1">
      <formula>IF(Licitações!#REF!=2,IF(R68&gt;TODAY(),1,0),3)=0</formula>
    </cfRule>
    <cfRule type="expression" priority="294" dxfId="0" stopIfTrue="1">
      <formula>IF(Licitações!#REF!=2,IF(R68&gt;TODAY(),1,0),0)=1</formula>
    </cfRule>
  </conditionalFormatting>
  <conditionalFormatting sqref="H67:AD67">
    <cfRule type="expression" priority="277" dxfId="2" stopIfTrue="1">
      <formula>Licitações!#REF!=3</formula>
    </cfRule>
    <cfRule type="expression" priority="278" dxfId="1" stopIfTrue="1">
      <formula>IF(Licitações!#REF!=2,IF(H67&gt;TODAY(),1,0),3)=0</formula>
    </cfRule>
    <cfRule type="expression" priority="279" dxfId="3" stopIfTrue="1">
      <formula>IF(Licitações!#REF!=2,IF(H67&gt;TODAY(),1,0),0)=1</formula>
    </cfRule>
  </conditionalFormatting>
  <conditionalFormatting sqref="H67:AD67">
    <cfRule type="expression" priority="280" dxfId="2" stopIfTrue="1">
      <formula>Licitações!#REF!=3</formula>
    </cfRule>
    <cfRule type="expression" priority="281" dxfId="1" stopIfTrue="1">
      <formula>IF(Licitações!#REF!=2,IF(H67&gt;TODAY(),1,0),3)=0</formula>
    </cfRule>
    <cfRule type="expression" priority="282" dxfId="0" stopIfTrue="1">
      <formula>IF(Licitações!#REF!=2,IF(H67&gt;TODAY(),1,0),0)=1</formula>
    </cfRule>
  </conditionalFormatting>
  <conditionalFormatting sqref="Q71">
    <cfRule type="expression" priority="265" dxfId="2" stopIfTrue="1">
      <formula>Licitações!#REF!=3</formula>
    </cfRule>
    <cfRule type="expression" priority="266" dxfId="1" stopIfTrue="1">
      <formula>IF(Licitações!#REF!=2,IF(Q71&gt;TODAY(),1,0),3)=0</formula>
    </cfRule>
    <cfRule type="expression" priority="267" dxfId="3" stopIfTrue="1">
      <formula>IF(Licitações!#REF!=2,IF(Q71&gt;TODAY(),1,0),0)=1</formula>
    </cfRule>
  </conditionalFormatting>
  <conditionalFormatting sqref="Q71">
    <cfRule type="expression" priority="268" dxfId="2" stopIfTrue="1">
      <formula>Licitações!#REF!=3</formula>
    </cfRule>
    <cfRule type="expression" priority="269" dxfId="1" stopIfTrue="1">
      <formula>IF(Licitações!#REF!=2,IF(Q71&gt;TODAY(),1,0),3)=0</formula>
    </cfRule>
    <cfRule type="expression" priority="270" dxfId="0" stopIfTrue="1">
      <formula>IF(Licitações!#REF!=2,IF(Q71&gt;TODAY(),1,0),0)=1</formula>
    </cfRule>
  </conditionalFormatting>
  <conditionalFormatting sqref="R71:AD71">
    <cfRule type="expression" priority="271" dxfId="2" stopIfTrue="1">
      <formula>Licitações!#REF!=3</formula>
    </cfRule>
    <cfRule type="expression" priority="272" dxfId="1" stopIfTrue="1">
      <formula>IF(Licitações!#REF!=2,IF(R71&gt;TODAY(),1,0),3)=0</formula>
    </cfRule>
    <cfRule type="expression" priority="273" dxfId="3" stopIfTrue="1">
      <formula>IF(Licitações!#REF!=2,IF(R71&gt;TODAY(),1,0),0)=1</formula>
    </cfRule>
  </conditionalFormatting>
  <conditionalFormatting sqref="R71:AD71">
    <cfRule type="expression" priority="274" dxfId="2" stopIfTrue="1">
      <formula>Licitações!#REF!=3</formula>
    </cfRule>
    <cfRule type="expression" priority="275" dxfId="1" stopIfTrue="1">
      <formula>IF(Licitações!#REF!=2,IF(R71&gt;TODAY(),1,0),3)=0</formula>
    </cfRule>
    <cfRule type="expression" priority="276" dxfId="0" stopIfTrue="1">
      <formula>IF(Licitações!#REF!=2,IF(R71&gt;TODAY(),1,0),0)=1</formula>
    </cfRule>
  </conditionalFormatting>
  <conditionalFormatting sqref="H70:AD70">
    <cfRule type="expression" priority="259" dxfId="2" stopIfTrue="1">
      <formula>Licitações!#REF!=3</formula>
    </cfRule>
    <cfRule type="expression" priority="260" dxfId="1" stopIfTrue="1">
      <formula>IF(Licitações!#REF!=2,IF(H70&gt;TODAY(),1,0),3)=0</formula>
    </cfRule>
    <cfRule type="expression" priority="261" dxfId="3" stopIfTrue="1">
      <formula>IF(Licitações!#REF!=2,IF(H70&gt;TODAY(),1,0),0)=1</formula>
    </cfRule>
  </conditionalFormatting>
  <conditionalFormatting sqref="H70:AD70">
    <cfRule type="expression" priority="262" dxfId="2" stopIfTrue="1">
      <formula>Licitações!#REF!=3</formula>
    </cfRule>
    <cfRule type="expression" priority="263" dxfId="1" stopIfTrue="1">
      <formula>IF(Licitações!#REF!=2,IF(H70&gt;TODAY(),1,0),3)=0</formula>
    </cfRule>
    <cfRule type="expression" priority="264" dxfId="0" stopIfTrue="1">
      <formula>IF(Licitações!#REF!=2,IF(H70&gt;TODAY(),1,0),0)=1</formula>
    </cfRule>
  </conditionalFormatting>
  <conditionalFormatting sqref="Q80">
    <cfRule type="expression" priority="247" dxfId="2" stopIfTrue="1">
      <formula>Licitações!#REF!=3</formula>
    </cfRule>
    <cfRule type="expression" priority="248" dxfId="1" stopIfTrue="1">
      <formula>IF(Licitações!#REF!=2,IF(Q80&gt;TODAY(),1,0),3)=0</formula>
    </cfRule>
    <cfRule type="expression" priority="249" dxfId="3" stopIfTrue="1">
      <formula>IF(Licitações!#REF!=2,IF(Q80&gt;TODAY(),1,0),0)=1</formula>
    </cfRule>
  </conditionalFormatting>
  <conditionalFormatting sqref="Q80">
    <cfRule type="expression" priority="250" dxfId="2" stopIfTrue="1">
      <formula>Licitações!#REF!=3</formula>
    </cfRule>
    <cfRule type="expression" priority="251" dxfId="1" stopIfTrue="1">
      <formula>IF(Licitações!#REF!=2,IF(Q80&gt;TODAY(),1,0),3)=0</formula>
    </cfRule>
    <cfRule type="expression" priority="252" dxfId="0" stopIfTrue="1">
      <formula>IF(Licitações!#REF!=2,IF(Q80&gt;TODAY(),1,0),0)=1</formula>
    </cfRule>
  </conditionalFormatting>
  <conditionalFormatting sqref="R80:AD80">
    <cfRule type="expression" priority="253" dxfId="2" stopIfTrue="1">
      <formula>Licitações!#REF!=3</formula>
    </cfRule>
    <cfRule type="expression" priority="254" dxfId="1" stopIfTrue="1">
      <formula>IF(Licitações!#REF!=2,IF(R80&gt;TODAY(),1,0),3)=0</formula>
    </cfRule>
    <cfRule type="expression" priority="255" dxfId="3" stopIfTrue="1">
      <formula>IF(Licitações!#REF!=2,IF(R80&gt;TODAY(),1,0),0)=1</formula>
    </cfRule>
  </conditionalFormatting>
  <conditionalFormatting sqref="R80:AD80">
    <cfRule type="expression" priority="256" dxfId="2" stopIfTrue="1">
      <formula>Licitações!#REF!=3</formula>
    </cfRule>
    <cfRule type="expression" priority="257" dxfId="1" stopIfTrue="1">
      <formula>IF(Licitações!#REF!=2,IF(R80&gt;TODAY(),1,0),3)=0</formula>
    </cfRule>
    <cfRule type="expression" priority="258" dxfId="0" stopIfTrue="1">
      <formula>IF(Licitações!#REF!=2,IF(R80&gt;TODAY(),1,0),0)=1</formula>
    </cfRule>
  </conditionalFormatting>
  <conditionalFormatting sqref="G79:AD79">
    <cfRule type="expression" priority="235" dxfId="2" stopIfTrue="1">
      <formula>Licitações!#REF!=3</formula>
    </cfRule>
    <cfRule type="expression" priority="236" dxfId="1" stopIfTrue="1">
      <formula>IF(Licitações!#REF!=2,IF(G79&gt;TODAY(),1,0),3)=0</formula>
    </cfRule>
    <cfRule type="expression" priority="237" dxfId="3" stopIfTrue="1">
      <formula>IF(Licitações!#REF!=2,IF(G79&gt;TODAY(),1,0),0)=1</formula>
    </cfRule>
  </conditionalFormatting>
  <conditionalFormatting sqref="G79:AD79">
    <cfRule type="expression" priority="238" dxfId="2" stopIfTrue="1">
      <formula>Licitações!#REF!=3</formula>
    </cfRule>
    <cfRule type="expression" priority="239" dxfId="1" stopIfTrue="1">
      <formula>IF(Licitações!#REF!=2,IF(G79&gt;TODAY(),1,0),3)=0</formula>
    </cfRule>
    <cfRule type="expression" priority="240" dxfId="0" stopIfTrue="1">
      <formula>IF(Licitações!#REF!=2,IF(G79&gt;TODAY(),1,0),0)=1</formula>
    </cfRule>
  </conditionalFormatting>
  <conditionalFormatting sqref="T83:AD83">
    <cfRule type="expression" priority="229" dxfId="2" stopIfTrue="1">
      <formula>Licitações!#REF!=3</formula>
    </cfRule>
    <cfRule type="expression" priority="230" dxfId="1" stopIfTrue="1">
      <formula>IF(Licitações!#REF!=2,IF(T83&gt;TODAY(),1,0),3)=0</formula>
    </cfRule>
    <cfRule type="expression" priority="231" dxfId="3" stopIfTrue="1">
      <formula>IF(Licitações!#REF!=2,IF(T83&gt;TODAY(),1,0),0)=1</formula>
    </cfRule>
  </conditionalFormatting>
  <conditionalFormatting sqref="T83:AD83">
    <cfRule type="expression" priority="232" dxfId="2" stopIfTrue="1">
      <formula>Licitações!#REF!=3</formula>
    </cfRule>
    <cfRule type="expression" priority="233" dxfId="1" stopIfTrue="1">
      <formula>IF(Licitações!#REF!=2,IF(T83&gt;TODAY(),1,0),3)=0</formula>
    </cfRule>
    <cfRule type="expression" priority="234" dxfId="0" stopIfTrue="1">
      <formula>IF(Licitações!#REF!=2,IF(T83&gt;TODAY(),1,0),0)=1</formula>
    </cfRule>
  </conditionalFormatting>
  <conditionalFormatting sqref="H82:AD82">
    <cfRule type="expression" priority="217" dxfId="2" stopIfTrue="1">
      <formula>Licitações!#REF!=3</formula>
    </cfRule>
    <cfRule type="expression" priority="218" dxfId="1" stopIfTrue="1">
      <formula>IF(Licitações!#REF!=2,IF(H82&gt;TODAY(),1,0),3)=0</formula>
    </cfRule>
    <cfRule type="expression" priority="219" dxfId="3" stopIfTrue="1">
      <formula>IF(Licitações!#REF!=2,IF(H82&gt;TODAY(),1,0),0)=1</formula>
    </cfRule>
  </conditionalFormatting>
  <conditionalFormatting sqref="H82:AD82">
    <cfRule type="expression" priority="220" dxfId="2" stopIfTrue="1">
      <formula>Licitações!#REF!=3</formula>
    </cfRule>
    <cfRule type="expression" priority="221" dxfId="1" stopIfTrue="1">
      <formula>IF(Licitações!#REF!=2,IF(H82&gt;TODAY(),1,0),3)=0</formula>
    </cfRule>
    <cfRule type="expression" priority="222" dxfId="0" stopIfTrue="1">
      <formula>IF(Licitações!#REF!=2,IF(H82&gt;TODAY(),1,0),0)=1</formula>
    </cfRule>
  </conditionalFormatting>
  <conditionalFormatting sqref="H85:AD85">
    <cfRule type="expression" priority="211" dxfId="2" stopIfTrue="1">
      <formula>Licitações!#REF!=3</formula>
    </cfRule>
    <cfRule type="expression" priority="212" dxfId="1" stopIfTrue="1">
      <formula>IF(Licitações!#REF!=2,IF(H85&gt;TODAY(),1,0),3)=0</formula>
    </cfRule>
    <cfRule type="expression" priority="213" dxfId="3" stopIfTrue="1">
      <formula>IF(Licitações!#REF!=2,IF(H85&gt;TODAY(),1,0),0)=1</formula>
    </cfRule>
  </conditionalFormatting>
  <conditionalFormatting sqref="H85:AD85">
    <cfRule type="expression" priority="214" dxfId="2" stopIfTrue="1">
      <formula>Licitações!#REF!=3</formula>
    </cfRule>
    <cfRule type="expression" priority="215" dxfId="1" stopIfTrue="1">
      <formula>IF(Licitações!#REF!=2,IF(H85&gt;TODAY(),1,0),3)=0</formula>
    </cfRule>
    <cfRule type="expression" priority="216" dxfId="0" stopIfTrue="1">
      <formula>IF(Licitações!#REF!=2,IF(H85&gt;TODAY(),1,0),0)=1</formula>
    </cfRule>
  </conditionalFormatting>
  <conditionalFormatting sqref="Q86">
    <cfRule type="expression" priority="199" dxfId="2" stopIfTrue="1">
      <formula>Licitações!#REF!=3</formula>
    </cfRule>
    <cfRule type="expression" priority="200" dxfId="1" stopIfTrue="1">
      <formula>IF(Licitações!#REF!=2,IF(Q86&gt;TODAY(),1,0),3)=0</formula>
    </cfRule>
    <cfRule type="expression" priority="201" dxfId="3" stopIfTrue="1">
      <formula>IF(Licitações!#REF!=2,IF(Q86&gt;TODAY(),1,0),0)=1</formula>
    </cfRule>
  </conditionalFormatting>
  <conditionalFormatting sqref="Q86">
    <cfRule type="expression" priority="202" dxfId="2" stopIfTrue="1">
      <formula>Licitações!#REF!=3</formula>
    </cfRule>
    <cfRule type="expression" priority="203" dxfId="1" stopIfTrue="1">
      <formula>IF(Licitações!#REF!=2,IF(Q86&gt;TODAY(),1,0),3)=0</formula>
    </cfRule>
    <cfRule type="expression" priority="204" dxfId="0" stopIfTrue="1">
      <formula>IF(Licitações!#REF!=2,IF(Q86&gt;TODAY(),1,0),0)=1</formula>
    </cfRule>
  </conditionalFormatting>
  <conditionalFormatting sqref="R86:AD86">
    <cfRule type="expression" priority="205" dxfId="2" stopIfTrue="1">
      <formula>Licitações!#REF!=3</formula>
    </cfRule>
    <cfRule type="expression" priority="206" dxfId="1" stopIfTrue="1">
      <formula>IF(Licitações!#REF!=2,IF(R86&gt;TODAY(),1,0),3)=0</formula>
    </cfRule>
    <cfRule type="expression" priority="207" dxfId="3" stopIfTrue="1">
      <formula>IF(Licitações!#REF!=2,IF(R86&gt;TODAY(),1,0),0)=1</formula>
    </cfRule>
  </conditionalFormatting>
  <conditionalFormatting sqref="R86:AD86">
    <cfRule type="expression" priority="208" dxfId="2" stopIfTrue="1">
      <formula>Licitações!#REF!=3</formula>
    </cfRule>
    <cfRule type="expression" priority="209" dxfId="1" stopIfTrue="1">
      <formula>IF(Licitações!#REF!=2,IF(R86&gt;TODAY(),1,0),3)=0</formula>
    </cfRule>
    <cfRule type="expression" priority="210" dxfId="0" stopIfTrue="1">
      <formula>IF(Licitações!#REF!=2,IF(R86&gt;TODAY(),1,0),0)=1</formula>
    </cfRule>
  </conditionalFormatting>
  <conditionalFormatting sqref="R89:AD89">
    <cfRule type="expression" priority="187" dxfId="2" stopIfTrue="1">
      <formula>Licitações!#REF!=3</formula>
    </cfRule>
    <cfRule type="expression" priority="188" dxfId="1" stopIfTrue="1">
      <formula>IF(Licitações!#REF!=2,IF(R89&gt;TODAY(),1,0),3)=0</formula>
    </cfRule>
    <cfRule type="expression" priority="189" dxfId="3" stopIfTrue="1">
      <formula>IF(Licitações!#REF!=2,IF(R89&gt;TODAY(),1,0),0)=1</formula>
    </cfRule>
  </conditionalFormatting>
  <conditionalFormatting sqref="R89:AD89">
    <cfRule type="expression" priority="190" dxfId="2" stopIfTrue="1">
      <formula>Licitações!#REF!=3</formula>
    </cfRule>
    <cfRule type="expression" priority="191" dxfId="1" stopIfTrue="1">
      <formula>IF(Licitações!#REF!=2,IF(R89&gt;TODAY(),1,0),3)=0</formula>
    </cfRule>
    <cfRule type="expression" priority="192" dxfId="0" stopIfTrue="1">
      <formula>IF(Licitações!#REF!=2,IF(R89&gt;TODAY(),1,0),0)=1</formula>
    </cfRule>
  </conditionalFormatting>
  <conditionalFormatting sqref="Q89">
    <cfRule type="expression" priority="181" dxfId="2" stopIfTrue="1">
      <formula>Licitações!#REF!=3</formula>
    </cfRule>
    <cfRule type="expression" priority="182" dxfId="1" stopIfTrue="1">
      <formula>IF(Licitações!#REF!=2,IF(Q89&gt;TODAY(),1,0),3)=0</formula>
    </cfRule>
    <cfRule type="expression" priority="183" dxfId="3" stopIfTrue="1">
      <formula>IF(Licitações!#REF!=2,IF(Q89&gt;TODAY(),1,0),0)=1</formula>
    </cfRule>
  </conditionalFormatting>
  <conditionalFormatting sqref="Q89">
    <cfRule type="expression" priority="184" dxfId="2" stopIfTrue="1">
      <formula>Licitações!#REF!=3</formula>
    </cfRule>
    <cfRule type="expression" priority="185" dxfId="1" stopIfTrue="1">
      <formula>IF(Licitações!#REF!=2,IF(Q89&gt;TODAY(),1,0),3)=0</formula>
    </cfRule>
    <cfRule type="expression" priority="186" dxfId="0" stopIfTrue="1">
      <formula>IF(Licitações!#REF!=2,IF(Q89&gt;TODAY(),1,0),0)=1</formula>
    </cfRule>
  </conditionalFormatting>
  <conditionalFormatting sqref="Q92">
    <cfRule type="expression" priority="169" dxfId="2" stopIfTrue="1">
      <formula>Licitações!#REF!=3</formula>
    </cfRule>
    <cfRule type="expression" priority="170" dxfId="1" stopIfTrue="1">
      <formula>IF(Licitações!#REF!=2,IF(Q92&gt;TODAY(),1,0),3)=0</formula>
    </cfRule>
    <cfRule type="expression" priority="171" dxfId="3" stopIfTrue="1">
      <formula>IF(Licitações!#REF!=2,IF(Q92&gt;TODAY(),1,0),0)=1</formula>
    </cfRule>
  </conditionalFormatting>
  <conditionalFormatting sqref="Q92">
    <cfRule type="expression" priority="172" dxfId="2" stopIfTrue="1">
      <formula>Licitações!#REF!=3</formula>
    </cfRule>
    <cfRule type="expression" priority="173" dxfId="1" stopIfTrue="1">
      <formula>IF(Licitações!#REF!=2,IF(Q92&gt;TODAY(),1,0),3)=0</formula>
    </cfRule>
    <cfRule type="expression" priority="174" dxfId="0" stopIfTrue="1">
      <formula>IF(Licitações!#REF!=2,IF(Q92&gt;TODAY(),1,0),0)=1</formula>
    </cfRule>
  </conditionalFormatting>
  <conditionalFormatting sqref="R92:AD92">
    <cfRule type="expression" priority="175" dxfId="2" stopIfTrue="1">
      <formula>Licitações!#REF!=3</formula>
    </cfRule>
    <cfRule type="expression" priority="176" dxfId="1" stopIfTrue="1">
      <formula>IF(Licitações!#REF!=2,IF(R92&gt;TODAY(),1,0),3)=0</formula>
    </cfRule>
    <cfRule type="expression" priority="177" dxfId="3" stopIfTrue="1">
      <formula>IF(Licitações!#REF!=2,IF(R92&gt;TODAY(),1,0),0)=1</formula>
    </cfRule>
  </conditionalFormatting>
  <conditionalFormatting sqref="R92:AD92">
    <cfRule type="expression" priority="178" dxfId="2" stopIfTrue="1">
      <formula>Licitações!#REF!=3</formula>
    </cfRule>
    <cfRule type="expression" priority="179" dxfId="1" stopIfTrue="1">
      <formula>IF(Licitações!#REF!=2,IF(R92&gt;TODAY(),1,0),3)=0</formula>
    </cfRule>
    <cfRule type="expression" priority="180" dxfId="0" stopIfTrue="1">
      <formula>IF(Licitações!#REF!=2,IF(R92&gt;TODAY(),1,0),0)=1</formula>
    </cfRule>
  </conditionalFormatting>
  <conditionalFormatting sqref="R95:AD95">
    <cfRule type="expression" priority="151" dxfId="2" stopIfTrue="1">
      <formula>Licitações!#REF!=3</formula>
    </cfRule>
    <cfRule type="expression" priority="152" dxfId="1" stopIfTrue="1">
      <formula>IF(Licitações!#REF!=2,IF(R95&gt;TODAY(),1,0),3)=0</formula>
    </cfRule>
    <cfRule type="expression" priority="153" dxfId="3" stopIfTrue="1">
      <formula>IF(Licitações!#REF!=2,IF(R95&gt;TODAY(),1,0),0)=1</formula>
    </cfRule>
  </conditionalFormatting>
  <conditionalFormatting sqref="R95:AD95">
    <cfRule type="expression" priority="154" dxfId="2" stopIfTrue="1">
      <formula>Licitações!#REF!=3</formula>
    </cfRule>
    <cfRule type="expression" priority="155" dxfId="1" stopIfTrue="1">
      <formula>IF(Licitações!#REF!=2,IF(R95&gt;TODAY(),1,0),3)=0</formula>
    </cfRule>
    <cfRule type="expression" priority="156" dxfId="0" stopIfTrue="1">
      <formula>IF(Licitações!#REF!=2,IF(R95&gt;TODAY(),1,0),0)=1</formula>
    </cfRule>
  </conditionalFormatting>
  <conditionalFormatting sqref="H94:AD94">
    <cfRule type="expression" priority="133" dxfId="2" stopIfTrue="1">
      <formula>Licitações!#REF!=3</formula>
    </cfRule>
    <cfRule type="expression" priority="134" dxfId="1" stopIfTrue="1">
      <formula>IF(Licitações!#REF!=2,IF(H94&gt;TODAY(),1,0),3)=0</formula>
    </cfRule>
    <cfRule type="expression" priority="135" dxfId="3" stopIfTrue="1">
      <formula>IF(Licitações!#REF!=2,IF(H94&gt;TODAY(),1,0),0)=1</formula>
    </cfRule>
  </conditionalFormatting>
  <conditionalFormatting sqref="H94:AD94">
    <cfRule type="expression" priority="136" dxfId="2" stopIfTrue="1">
      <formula>Licitações!#REF!=3</formula>
    </cfRule>
    <cfRule type="expression" priority="137" dxfId="1" stopIfTrue="1">
      <formula>IF(Licitações!#REF!=2,IF(H94&gt;TODAY(),1,0),3)=0</formula>
    </cfRule>
    <cfRule type="expression" priority="138" dxfId="0" stopIfTrue="1">
      <formula>IF(Licitações!#REF!=2,IF(H94&gt;TODAY(),1,0),0)=1</formula>
    </cfRule>
  </conditionalFormatting>
  <conditionalFormatting sqref="Q95">
    <cfRule type="expression" priority="145" dxfId="2" stopIfTrue="1">
      <formula>Licitações!#REF!=3</formula>
    </cfRule>
    <cfRule type="expression" priority="146" dxfId="1" stopIfTrue="1">
      <formula>IF(Licitações!#REF!=2,IF(Q95&gt;TODAY(),1,0),3)=0</formula>
    </cfRule>
    <cfRule type="expression" priority="147" dxfId="3" stopIfTrue="1">
      <formula>IF(Licitações!#REF!=2,IF(Q95&gt;TODAY(),1,0),0)=1</formula>
    </cfRule>
  </conditionalFormatting>
  <conditionalFormatting sqref="Q95">
    <cfRule type="expression" priority="148" dxfId="2" stopIfTrue="1">
      <formula>Licitações!#REF!=3</formula>
    </cfRule>
    <cfRule type="expression" priority="149" dxfId="1" stopIfTrue="1">
      <formula>IF(Licitações!#REF!=2,IF(Q95&gt;TODAY(),1,0),3)=0</formula>
    </cfRule>
    <cfRule type="expression" priority="150" dxfId="0" stopIfTrue="1">
      <formula>IF(Licitações!#REF!=2,IF(Q95&gt;TODAY(),1,0),0)=1</formula>
    </cfRule>
  </conditionalFormatting>
  <conditionalFormatting sqref="H91:AD91">
    <cfRule type="expression" priority="139" dxfId="2" stopIfTrue="1">
      <formula>Licitações!#REF!=3</formula>
    </cfRule>
    <cfRule type="expression" priority="140" dxfId="1" stopIfTrue="1">
      <formula>IF(Licitações!#REF!=2,IF(H91&gt;TODAY(),1,0),3)=0</formula>
    </cfRule>
    <cfRule type="expression" priority="141" dxfId="3" stopIfTrue="1">
      <formula>IF(Licitações!#REF!=2,IF(H91&gt;TODAY(),1,0),0)=1</formula>
    </cfRule>
  </conditionalFormatting>
  <conditionalFormatting sqref="H91:AD91">
    <cfRule type="expression" priority="142" dxfId="2" stopIfTrue="1">
      <formula>Licitações!#REF!=3</formula>
    </cfRule>
    <cfRule type="expression" priority="143" dxfId="1" stopIfTrue="1">
      <formula>IF(Licitações!#REF!=2,IF(H91&gt;TODAY(),1,0),3)=0</formula>
    </cfRule>
    <cfRule type="expression" priority="144" dxfId="0" stopIfTrue="1">
      <formula>IF(Licitações!#REF!=2,IF(H91&gt;TODAY(),1,0),0)=1</formula>
    </cfRule>
  </conditionalFormatting>
  <conditionalFormatting sqref="H97:AD97">
    <cfRule type="expression" priority="127" dxfId="2" stopIfTrue="1">
      <formula>Licitações!#REF!=3</formula>
    </cfRule>
    <cfRule type="expression" priority="128" dxfId="1" stopIfTrue="1">
      <formula>IF(Licitações!#REF!=2,IF(H97&gt;TODAY(),1,0),3)=0</formula>
    </cfRule>
    <cfRule type="expression" priority="129" dxfId="3" stopIfTrue="1">
      <formula>IF(Licitações!#REF!=2,IF(H97&gt;TODAY(),1,0),0)=1</formula>
    </cfRule>
  </conditionalFormatting>
  <conditionalFormatting sqref="H97:AD97">
    <cfRule type="expression" priority="130" dxfId="2" stopIfTrue="1">
      <formula>Licitações!#REF!=3</formula>
    </cfRule>
    <cfRule type="expression" priority="131" dxfId="1" stopIfTrue="1">
      <formula>IF(Licitações!#REF!=2,IF(H97&gt;TODAY(),1,0),3)=0</formula>
    </cfRule>
    <cfRule type="expression" priority="132" dxfId="0" stopIfTrue="1">
      <formula>IF(Licitações!#REF!=2,IF(H97&gt;TODAY(),1,0),0)=1</formula>
    </cfRule>
  </conditionalFormatting>
  <conditionalFormatting sqref="Q98">
    <cfRule type="expression" priority="115" dxfId="2" stopIfTrue="1">
      <formula>Licitações!#REF!=3</formula>
    </cfRule>
    <cfRule type="expression" priority="116" dxfId="1" stopIfTrue="1">
      <formula>IF(Licitações!#REF!=2,IF(Q98&gt;TODAY(),1,0),3)=0</formula>
    </cfRule>
    <cfRule type="expression" priority="117" dxfId="3" stopIfTrue="1">
      <formula>IF(Licitações!#REF!=2,IF(Q98&gt;TODAY(),1,0),0)=1</formula>
    </cfRule>
  </conditionalFormatting>
  <conditionalFormatting sqref="Q98">
    <cfRule type="expression" priority="118" dxfId="2" stopIfTrue="1">
      <formula>Licitações!#REF!=3</formula>
    </cfRule>
    <cfRule type="expression" priority="119" dxfId="1" stopIfTrue="1">
      <formula>IF(Licitações!#REF!=2,IF(Q98&gt;TODAY(),1,0),3)=0</formula>
    </cfRule>
    <cfRule type="expression" priority="120" dxfId="0" stopIfTrue="1">
      <formula>IF(Licitações!#REF!=2,IF(Q98&gt;TODAY(),1,0),0)=1</formula>
    </cfRule>
  </conditionalFormatting>
  <conditionalFormatting sqref="R98:AD98">
    <cfRule type="expression" priority="121" dxfId="2" stopIfTrue="1">
      <formula>Licitações!#REF!=3</formula>
    </cfRule>
    <cfRule type="expression" priority="122" dxfId="1" stopIfTrue="1">
      <formula>IF(Licitações!#REF!=2,IF(R98&gt;TODAY(),1,0),3)=0</formula>
    </cfRule>
    <cfRule type="expression" priority="123" dxfId="3" stopIfTrue="1">
      <formula>IF(Licitações!#REF!=2,IF(R98&gt;TODAY(),1,0),0)=1</formula>
    </cfRule>
  </conditionalFormatting>
  <conditionalFormatting sqref="R98:AD98">
    <cfRule type="expression" priority="124" dxfId="2" stopIfTrue="1">
      <formula>Licitações!#REF!=3</formula>
    </cfRule>
    <cfRule type="expression" priority="125" dxfId="1" stopIfTrue="1">
      <formula>IF(Licitações!#REF!=2,IF(R98&gt;TODAY(),1,0),3)=0</formula>
    </cfRule>
    <cfRule type="expression" priority="126" dxfId="0" stopIfTrue="1">
      <formula>IF(Licitações!#REF!=2,IF(R98&gt;TODAY(),1,0),0)=1</formula>
    </cfRule>
  </conditionalFormatting>
  <conditionalFormatting sqref="Q83:S83">
    <cfRule type="expression" priority="109" dxfId="2" stopIfTrue="1">
      <formula>Licitações!#REF!=3</formula>
    </cfRule>
    <cfRule type="expression" priority="110" dxfId="1" stopIfTrue="1">
      <formula>IF(Licitações!#REF!=2,IF(Q83&gt;TODAY(),1,0),3)=0</formula>
    </cfRule>
    <cfRule type="expression" priority="111" dxfId="3" stopIfTrue="1">
      <formula>IF(Licitações!#REF!=2,IF(Q83&gt;TODAY(),1,0),0)=1</formula>
    </cfRule>
  </conditionalFormatting>
  <conditionalFormatting sqref="Q83:S83">
    <cfRule type="expression" priority="112" dxfId="2" stopIfTrue="1">
      <formula>Licitações!#REF!=3</formula>
    </cfRule>
    <cfRule type="expression" priority="113" dxfId="1" stopIfTrue="1">
      <formula>IF(Licitações!#REF!=2,IF(Q83&gt;TODAY(),1,0),3)=0</formula>
    </cfRule>
    <cfRule type="expression" priority="114" dxfId="0" stopIfTrue="1">
      <formula>IF(Licitações!#REF!=2,IF(Q83&gt;TODAY(),1,0),0)=1</formula>
    </cfRule>
  </conditionalFormatting>
  <conditionalFormatting sqref="Q101">
    <cfRule type="expression" priority="97" dxfId="2" stopIfTrue="1">
      <formula>Licitações!#REF!=3</formula>
    </cfRule>
    <cfRule type="expression" priority="98" dxfId="1" stopIfTrue="1">
      <formula>IF(Licitações!#REF!=2,IF(Q101&gt;TODAY(),1,0),3)=0</formula>
    </cfRule>
    <cfRule type="expression" priority="99" dxfId="3" stopIfTrue="1">
      <formula>IF(Licitações!#REF!=2,IF(Q101&gt;TODAY(),1,0),0)=1</formula>
    </cfRule>
  </conditionalFormatting>
  <conditionalFormatting sqref="Q101">
    <cfRule type="expression" priority="100" dxfId="2" stopIfTrue="1">
      <formula>Licitações!#REF!=3</formula>
    </cfRule>
    <cfRule type="expression" priority="101" dxfId="1" stopIfTrue="1">
      <formula>IF(Licitações!#REF!=2,IF(Q101&gt;TODAY(),1,0),3)=0</formula>
    </cfRule>
    <cfRule type="expression" priority="102" dxfId="0" stopIfTrue="1">
      <formula>IF(Licitações!#REF!=2,IF(Q101&gt;TODAY(),1,0),0)=1</formula>
    </cfRule>
  </conditionalFormatting>
  <conditionalFormatting sqref="R101:AD101">
    <cfRule type="expression" priority="103" dxfId="2" stopIfTrue="1">
      <formula>Licitações!#REF!=3</formula>
    </cfRule>
    <cfRule type="expression" priority="104" dxfId="1" stopIfTrue="1">
      <formula>IF(Licitações!#REF!=2,IF(R101&gt;TODAY(),1,0),3)=0</formula>
    </cfRule>
    <cfRule type="expression" priority="105" dxfId="3" stopIfTrue="1">
      <formula>IF(Licitações!#REF!=2,IF(R101&gt;TODAY(),1,0),0)=1</formula>
    </cfRule>
  </conditionalFormatting>
  <conditionalFormatting sqref="R101:AD101">
    <cfRule type="expression" priority="106" dxfId="2" stopIfTrue="1">
      <formula>Licitações!#REF!=3</formula>
    </cfRule>
    <cfRule type="expression" priority="107" dxfId="1" stopIfTrue="1">
      <formula>IF(Licitações!#REF!=2,IF(R101&gt;TODAY(),1,0),3)=0</formula>
    </cfRule>
    <cfRule type="expression" priority="108" dxfId="0" stopIfTrue="1">
      <formula>IF(Licitações!#REF!=2,IF(R101&gt;TODAY(),1,0),0)=1</formula>
    </cfRule>
  </conditionalFormatting>
  <conditionalFormatting sqref="H100:AD100">
    <cfRule type="expression" priority="91" dxfId="2" stopIfTrue="1">
      <formula>Licitações!#REF!=3</formula>
    </cfRule>
    <cfRule type="expression" priority="92" dxfId="1" stopIfTrue="1">
      <formula>IF(Licitações!#REF!=2,IF(H100&gt;TODAY(),1,0),3)=0</formula>
    </cfRule>
    <cfRule type="expression" priority="93" dxfId="3" stopIfTrue="1">
      <formula>IF(Licitações!#REF!=2,IF(H100&gt;TODAY(),1,0),0)=1</formula>
    </cfRule>
  </conditionalFormatting>
  <conditionalFormatting sqref="H100:AD100">
    <cfRule type="expression" priority="94" dxfId="2" stopIfTrue="1">
      <formula>Licitações!#REF!=3</formula>
    </cfRule>
    <cfRule type="expression" priority="95" dxfId="1" stopIfTrue="1">
      <formula>IF(Licitações!#REF!=2,IF(H100&gt;TODAY(),1,0),3)=0</formula>
    </cfRule>
    <cfRule type="expression" priority="96" dxfId="0" stopIfTrue="1">
      <formula>IF(Licitações!#REF!=2,IF(H100&gt;TODAY(),1,0),0)=1</formula>
    </cfRule>
  </conditionalFormatting>
  <conditionalFormatting sqref="Q104:R104">
    <cfRule type="expression" priority="79" dxfId="2" stopIfTrue="1">
      <formula>Licitações!#REF!=3</formula>
    </cfRule>
    <cfRule type="expression" priority="80" dxfId="1" stopIfTrue="1">
      <formula>IF(Licitações!#REF!=2,IF(Q104&gt;TODAY(),1,0),3)=0</formula>
    </cfRule>
    <cfRule type="expression" priority="81" dxfId="3" stopIfTrue="1">
      <formula>IF(Licitações!#REF!=2,IF(Q104&gt;TODAY(),1,0),0)=1</formula>
    </cfRule>
  </conditionalFormatting>
  <conditionalFormatting sqref="Q104:R104">
    <cfRule type="expression" priority="82" dxfId="2" stopIfTrue="1">
      <formula>Licitações!#REF!=3</formula>
    </cfRule>
    <cfRule type="expression" priority="83" dxfId="1" stopIfTrue="1">
      <formula>IF(Licitações!#REF!=2,IF(Q104&gt;TODAY(),1,0),3)=0</formula>
    </cfRule>
    <cfRule type="expression" priority="84" dxfId="0" stopIfTrue="1">
      <formula>IF(Licitações!#REF!=2,IF(Q104&gt;TODAY(),1,0),0)=1</formula>
    </cfRule>
  </conditionalFormatting>
  <conditionalFormatting sqref="S104:AD104">
    <cfRule type="expression" priority="85" dxfId="2" stopIfTrue="1">
      <formula>Licitações!#REF!=3</formula>
    </cfRule>
    <cfRule type="expression" priority="86" dxfId="1" stopIfTrue="1">
      <formula>IF(Licitações!#REF!=2,IF(S104&gt;TODAY(),1,0),3)=0</formula>
    </cfRule>
    <cfRule type="expression" priority="87" dxfId="3" stopIfTrue="1">
      <formula>IF(Licitações!#REF!=2,IF(S104&gt;TODAY(),1,0),0)=1</formula>
    </cfRule>
  </conditionalFormatting>
  <conditionalFormatting sqref="S104:AD104">
    <cfRule type="expression" priority="88" dxfId="2" stopIfTrue="1">
      <formula>Licitações!#REF!=3</formula>
    </cfRule>
    <cfRule type="expression" priority="89" dxfId="1" stopIfTrue="1">
      <formula>IF(Licitações!#REF!=2,IF(S104&gt;TODAY(),1,0),3)=0</formula>
    </cfRule>
    <cfRule type="expression" priority="90" dxfId="0" stopIfTrue="1">
      <formula>IF(Licitações!#REF!=2,IF(S104&gt;TODAY(),1,0),0)=1</formula>
    </cfRule>
  </conditionalFormatting>
  <conditionalFormatting sqref="R29:AD29">
    <cfRule type="expression" priority="49" dxfId="2" stopIfTrue="1">
      <formula>Licitações!#REF!=3</formula>
    </cfRule>
    <cfRule type="expression" priority="50" dxfId="1" stopIfTrue="1">
      <formula>IF(Licitações!#REF!=2,IF(R29&gt;TODAY(),1,0),3)=0</formula>
    </cfRule>
    <cfRule type="expression" priority="51" dxfId="3" stopIfTrue="1">
      <formula>IF(Licitações!#REF!=2,IF(R29&gt;TODAY(),1,0),0)=1</formula>
    </cfRule>
  </conditionalFormatting>
  <conditionalFormatting sqref="R29:AD29">
    <cfRule type="expression" priority="52" dxfId="2" stopIfTrue="1">
      <formula>Licitações!#REF!=3</formula>
    </cfRule>
    <cfRule type="expression" priority="53" dxfId="1" stopIfTrue="1">
      <formula>IF(Licitações!#REF!=2,IF(R29&gt;TODAY(),1,0),3)=0</formula>
    </cfRule>
    <cfRule type="expression" priority="54" dxfId="0" stopIfTrue="1">
      <formula>IF(Licitações!#REF!=2,IF(R29&gt;TODAY(),1,0),0)=1</formula>
    </cfRule>
  </conditionalFormatting>
  <conditionalFormatting sqref="Q29">
    <cfRule type="expression" priority="43" dxfId="2" stopIfTrue="1">
      <formula>Licitações!#REF!=3</formula>
    </cfRule>
    <cfRule type="expression" priority="44" dxfId="1" stopIfTrue="1">
      <formula>IF(Licitações!#REF!=2,IF(Q29&gt;TODAY(),1,0),3)=0</formula>
    </cfRule>
    <cfRule type="expression" priority="45" dxfId="3" stopIfTrue="1">
      <formula>IF(Licitações!#REF!=2,IF(Q29&gt;TODAY(),1,0),0)=1</formula>
    </cfRule>
  </conditionalFormatting>
  <conditionalFormatting sqref="Q29">
    <cfRule type="expression" priority="46" dxfId="2" stopIfTrue="1">
      <formula>Licitações!#REF!=3</formula>
    </cfRule>
    <cfRule type="expression" priority="47" dxfId="1" stopIfTrue="1">
      <formula>IF(Licitações!#REF!=2,IF(Q29&gt;TODAY(),1,0),3)=0</formula>
    </cfRule>
    <cfRule type="expression" priority="48" dxfId="0" stopIfTrue="1">
      <formula>IF(Licitações!#REF!=2,IF(Q29&gt;TODAY(),1,0),0)=1</formula>
    </cfRule>
  </conditionalFormatting>
  <conditionalFormatting sqref="H28:AD28">
    <cfRule type="expression" priority="37" dxfId="2" stopIfTrue="1">
      <formula>Licitações!#REF!=3</formula>
    </cfRule>
    <cfRule type="expression" priority="38" dxfId="1" stopIfTrue="1">
      <formula>IF(Licitações!#REF!=2,IF(H28&gt;TODAY(),1,0),3)=0</formula>
    </cfRule>
    <cfRule type="expression" priority="39" dxfId="3" stopIfTrue="1">
      <formula>IF(Licitações!#REF!=2,IF(H28&gt;TODAY(),1,0),0)=1</formula>
    </cfRule>
  </conditionalFormatting>
  <conditionalFormatting sqref="H28:AD28">
    <cfRule type="expression" priority="40" dxfId="2" stopIfTrue="1">
      <formula>Licitações!#REF!=3</formula>
    </cfRule>
    <cfRule type="expression" priority="41" dxfId="1" stopIfTrue="1">
      <formula>IF(Licitações!#REF!=2,IF(H28&gt;TODAY(),1,0),3)=0</formula>
    </cfRule>
    <cfRule type="expression" priority="42" dxfId="0" stopIfTrue="1">
      <formula>IF(Licitações!#REF!=2,IF(H28&gt;TODAY(),1,0),0)=1</formula>
    </cfRule>
  </conditionalFormatting>
  <conditionalFormatting sqref="H103:AD103">
    <cfRule type="expression" priority="25" dxfId="2" stopIfTrue="1">
      <formula>Licitações!#REF!=3</formula>
    </cfRule>
    <cfRule type="expression" priority="26" dxfId="1" stopIfTrue="1">
      <formula>IF(Licitações!#REF!=2,IF(H103&gt;TODAY(),1,0),3)=0</formula>
    </cfRule>
    <cfRule type="expression" priority="27" dxfId="3" stopIfTrue="1">
      <formula>IF(Licitações!#REF!=2,IF(H103&gt;TODAY(),1,0),0)=1</formula>
    </cfRule>
  </conditionalFormatting>
  <conditionalFormatting sqref="H103:AD103">
    <cfRule type="expression" priority="28" dxfId="2" stopIfTrue="1">
      <formula>Licitações!#REF!=3</formula>
    </cfRule>
    <cfRule type="expression" priority="29" dxfId="1" stopIfTrue="1">
      <formula>IF(Licitações!#REF!=2,IF(H103&gt;TODAY(),1,0),3)=0</formula>
    </cfRule>
    <cfRule type="expression" priority="30" dxfId="0" stopIfTrue="1">
      <formula>IF(Licitações!#REF!=2,IF(H103&gt;TODAY(),1,0),0)=1</formula>
    </cfRule>
  </conditionalFormatting>
  <conditionalFormatting sqref="H88:AD88">
    <cfRule type="expression" priority="19" dxfId="2" stopIfTrue="1">
      <formula>Licitações!#REF!=3</formula>
    </cfRule>
    <cfRule type="expression" priority="20" dxfId="1" stopIfTrue="1">
      <formula>IF(Licitações!#REF!=2,IF(H88&gt;TODAY(),1,0),3)=0</formula>
    </cfRule>
    <cfRule type="expression" priority="21" dxfId="3" stopIfTrue="1">
      <formula>IF(Licitações!#REF!=2,IF(H88&gt;TODAY(),1,0),0)=1</formula>
    </cfRule>
  </conditionalFormatting>
  <conditionalFormatting sqref="H88:AD88">
    <cfRule type="expression" priority="22" dxfId="2" stopIfTrue="1">
      <formula>Licitações!#REF!=3</formula>
    </cfRule>
    <cfRule type="expression" priority="23" dxfId="1" stopIfTrue="1">
      <formula>IF(Licitações!#REF!=2,IF(H88&gt;TODAY(),1,0),3)=0</formula>
    </cfRule>
    <cfRule type="expression" priority="24" dxfId="0" stopIfTrue="1">
      <formula>IF(Licitações!#REF!=2,IF(H88&gt;TODAY(),1,0),0)=1</formula>
    </cfRule>
  </conditionalFormatting>
  <dataValidations count="3">
    <dataValidation type="list" allowBlank="1" showInputMessage="1" showErrorMessage="1" sqref="B10 B16 B19 B61 B73 B76 AF65 BK65 CQ65 DW65 FC65 GI65 HO65 AF50 BK50 CQ50 DW50 FC50 GI50 HO50 B13 B22 B25 B31 B34 B37 B40 B43 B46 B49 B52 B55 B58 B64 B67 B70 B79 B82 B85 B88 B91 B94 B97 B100 B103 B28">
      <formula1>Previsão</formula1>
    </dataValidation>
    <dataValidation type="list" allowBlank="1" showInputMessage="1" showErrorMessage="1" sqref="B11 B17 B20 B62 B74 B77 AF66 BK66 CQ66 DW66 FC66 GI66 HO66 AF51 BK51 CQ51 DW51 FC51 GI51 HO51 B14 B23 B26 B32 B35 B38 B41 B44 B47 B50 B53 B56 B59 B65 B68 B71 B80 B83 B86 B89 B92 B95 B98 B101 B104 B29">
      <formula1>Iniciada</formula1>
    </dataValidation>
    <dataValidation type="list" allowBlank="1" showInputMessage="1" showErrorMessage="1" sqref="B18 HO52 B75 HO67 AF67 BK67 CQ67 DW67 FC67 GI67 AF52 BK52 CQ52 DW52 FC52 GI52 B12 B15 B21 B24 B33 B36 B39 B42 B45 B48 B51 B54 B57 B60 B63 B66 B69 B72 B78 B81 B84 B87 B90 B93 B96 B102 B99 B27 B30 B105">
      <formula1>Concluída</formula1>
    </dataValidation>
  </dataValidations>
  <printOptions/>
  <pageMargins left="0.25" right="0.25" top="0.75" bottom="0.75" header="0.3" footer="0.3"/>
  <pageSetup fitToHeight="0" fitToWidth="1" horizontalDpi="600" verticalDpi="600" orientation="landscape" paperSize="8" scale="56" r:id="rId2"/>
  <drawing r:id="rId1"/>
</worksheet>
</file>

<file path=xl/worksheets/sheet3.xml><?xml version="1.0" encoding="utf-8"?>
<worksheet xmlns="http://schemas.openxmlformats.org/spreadsheetml/2006/main" xmlns:r="http://schemas.openxmlformats.org/officeDocument/2006/relationships">
  <dimension ref="A1:N220"/>
  <sheetViews>
    <sheetView showGridLines="0" zoomScale="90" zoomScaleNormal="90" zoomScalePageLayoutView="0" workbookViewId="0" topLeftCell="A1">
      <pane xSplit="3" ySplit="9" topLeftCell="D10" activePane="bottomRight" state="frozen"/>
      <selection pane="topLeft" activeCell="A2" sqref="A2"/>
      <selection pane="topRight" activeCell="D2" sqref="D2"/>
      <selection pane="bottomLeft" activeCell="A10" sqref="A10"/>
      <selection pane="bottomRight" activeCell="A5" sqref="A5"/>
    </sheetView>
  </sheetViews>
  <sheetFormatPr defaultColWidth="9.140625" defaultRowHeight="15"/>
  <cols>
    <col min="1" max="1" width="18.421875" style="0" customWidth="1"/>
    <col min="2" max="2" width="25.140625" style="0" customWidth="1"/>
    <col min="3" max="3" width="31.57421875" style="0" customWidth="1"/>
    <col min="4" max="4" width="49.140625" style="0" customWidth="1"/>
    <col min="5" max="5" width="18.8515625" style="0" customWidth="1"/>
    <col min="6" max="6" width="21.140625" style="0" customWidth="1"/>
    <col min="7" max="7" width="34.00390625" style="0" customWidth="1"/>
    <col min="8" max="8" width="19.421875" style="0" customWidth="1"/>
    <col min="9" max="9" width="16.57421875" style="0" customWidth="1"/>
    <col min="10" max="10" width="13.00390625" style="0" customWidth="1"/>
    <col min="11" max="11" width="16.7109375" style="0" customWidth="1"/>
    <col min="12" max="12" width="17.57421875" style="0" customWidth="1"/>
    <col min="13" max="13" width="14.7109375" style="0" customWidth="1"/>
    <col min="14" max="14" width="24.7109375" style="0" customWidth="1"/>
  </cols>
  <sheetData>
    <row r="1" spans="2:11" ht="15" customHeight="1" hidden="1">
      <c r="B1" s="12"/>
      <c r="E1" s="2">
        <v>7</v>
      </c>
      <c r="F1" s="3"/>
      <c r="G1" s="3"/>
      <c r="H1" s="3"/>
      <c r="I1" s="3"/>
      <c r="J1" s="3"/>
      <c r="K1" s="3"/>
    </row>
    <row r="2" spans="2:11" ht="11.25" customHeight="1" hidden="1">
      <c r="B2" s="12"/>
      <c r="E2" s="2"/>
      <c r="F2" s="3"/>
      <c r="G2" s="3"/>
      <c r="H2" s="3"/>
      <c r="I2" s="3"/>
      <c r="J2" s="3"/>
      <c r="K2" s="3"/>
    </row>
    <row r="3" ht="15" hidden="1"/>
    <row r="4" spans="1:14" ht="15" customHeight="1">
      <c r="A4" s="65"/>
      <c r="B4" s="271" t="s">
        <v>43</v>
      </c>
      <c r="C4" s="271"/>
      <c r="D4" s="271"/>
      <c r="E4" s="271"/>
      <c r="F4" s="271"/>
      <c r="G4" s="271"/>
      <c r="H4" s="271"/>
      <c r="I4" s="23"/>
      <c r="J4" s="18"/>
      <c r="K4" s="18"/>
      <c r="L4" s="18"/>
      <c r="M4" s="99"/>
      <c r="N4" s="99"/>
    </row>
    <row r="5" spans="1:14" ht="15" customHeight="1">
      <c r="A5" s="54"/>
      <c r="B5" s="271"/>
      <c r="C5" s="271"/>
      <c r="D5" s="271"/>
      <c r="E5" s="271"/>
      <c r="F5" s="271"/>
      <c r="G5" s="271"/>
      <c r="H5" s="271"/>
      <c r="I5" s="23"/>
      <c r="J5" s="22"/>
      <c r="K5" s="18"/>
      <c r="L5" s="18"/>
      <c r="M5" s="99"/>
      <c r="N5" s="99"/>
    </row>
    <row r="6" spans="1:14" ht="15" customHeight="1">
      <c r="A6" s="54"/>
      <c r="B6" s="271"/>
      <c r="C6" s="271"/>
      <c r="D6" s="271"/>
      <c r="E6" s="271"/>
      <c r="F6" s="271"/>
      <c r="G6" s="271"/>
      <c r="H6" s="271"/>
      <c r="I6" s="23"/>
      <c r="J6" s="18"/>
      <c r="K6" s="18"/>
      <c r="L6" s="18"/>
      <c r="M6" s="99"/>
      <c r="N6" s="99"/>
    </row>
    <row r="7" spans="1:14" ht="15" customHeight="1">
      <c r="A7" s="54"/>
      <c r="B7" s="271"/>
      <c r="C7" s="271"/>
      <c r="D7" s="271"/>
      <c r="E7" s="271"/>
      <c r="F7" s="271"/>
      <c r="G7" s="271"/>
      <c r="H7" s="271"/>
      <c r="I7" s="23"/>
      <c r="J7" s="17"/>
      <c r="K7" s="17"/>
      <c r="L7" s="17"/>
      <c r="M7" s="99"/>
      <c r="N7" s="99"/>
    </row>
    <row r="8" ht="32.25" customHeight="1" hidden="1"/>
    <row r="9" spans="1:14" s="20" customFormat="1" ht="99.75" customHeight="1">
      <c r="A9" s="205" t="s">
        <v>104</v>
      </c>
      <c r="B9" s="206" t="s">
        <v>105</v>
      </c>
      <c r="C9" s="206" t="s">
        <v>106</v>
      </c>
      <c r="D9" s="207" t="s">
        <v>107</v>
      </c>
      <c r="E9" s="207" t="s">
        <v>113</v>
      </c>
      <c r="F9" s="208" t="s">
        <v>108</v>
      </c>
      <c r="G9" s="206" t="s">
        <v>109</v>
      </c>
      <c r="H9" s="206" t="s">
        <v>110</v>
      </c>
      <c r="I9" s="144"/>
      <c r="J9" s="144"/>
      <c r="K9" s="144"/>
      <c r="L9" s="144"/>
      <c r="M9" s="144"/>
      <c r="N9" s="144"/>
    </row>
    <row r="10" spans="1:14" ht="52.5" customHeight="1">
      <c r="A10" s="209" t="s">
        <v>188</v>
      </c>
      <c r="B10" s="210" t="s">
        <v>189</v>
      </c>
      <c r="C10" s="210" t="s">
        <v>190</v>
      </c>
      <c r="D10" s="211" t="s">
        <v>191</v>
      </c>
      <c r="E10" s="212">
        <v>75000</v>
      </c>
      <c r="F10" s="213" t="s">
        <v>192</v>
      </c>
      <c r="G10" s="214" t="s">
        <v>193</v>
      </c>
      <c r="H10" s="214" t="s">
        <v>194</v>
      </c>
      <c r="I10" s="144"/>
      <c r="J10" s="144"/>
      <c r="K10" s="144"/>
      <c r="L10" s="144"/>
      <c r="M10" s="144"/>
      <c r="N10" s="144"/>
    </row>
    <row r="11" spans="1:14" ht="67.5" customHeight="1">
      <c r="A11" s="215" t="s">
        <v>203</v>
      </c>
      <c r="B11" s="214" t="s">
        <v>204</v>
      </c>
      <c r="C11" s="214" t="s">
        <v>205</v>
      </c>
      <c r="D11" s="214" t="s">
        <v>206</v>
      </c>
      <c r="E11" s="216">
        <v>1593056.4</v>
      </c>
      <c r="F11" s="217">
        <v>43837</v>
      </c>
      <c r="G11" s="218" t="s">
        <v>207</v>
      </c>
      <c r="H11" s="214" t="s">
        <v>62</v>
      </c>
      <c r="I11" s="144"/>
      <c r="J11" s="144"/>
      <c r="K11" s="144"/>
      <c r="L11" s="144"/>
      <c r="M11" s="144"/>
      <c r="N11" s="144"/>
    </row>
    <row r="12" spans="1:14" ht="75.75" customHeight="1">
      <c r="A12" s="226" t="s">
        <v>208</v>
      </c>
      <c r="B12" s="210" t="s">
        <v>211</v>
      </c>
      <c r="C12" s="210" t="s">
        <v>212</v>
      </c>
      <c r="D12" s="211" t="s">
        <v>213</v>
      </c>
      <c r="E12" s="212">
        <v>82164.15</v>
      </c>
      <c r="F12" s="213">
        <v>44074</v>
      </c>
      <c r="G12" s="218" t="s">
        <v>214</v>
      </c>
      <c r="H12" s="214" t="s">
        <v>62</v>
      </c>
      <c r="I12" s="144"/>
      <c r="J12" s="144"/>
      <c r="K12" s="144"/>
      <c r="L12" s="144"/>
      <c r="M12" s="144"/>
      <c r="N12" s="144"/>
    </row>
    <row r="13" spans="1:14" ht="127.5" customHeight="1">
      <c r="A13" s="226" t="s">
        <v>209</v>
      </c>
      <c r="B13" s="214" t="s">
        <v>217</v>
      </c>
      <c r="C13" s="214" t="s">
        <v>215</v>
      </c>
      <c r="D13" s="214" t="s">
        <v>216</v>
      </c>
      <c r="E13" s="216">
        <v>57520</v>
      </c>
      <c r="F13" s="217">
        <v>44170</v>
      </c>
      <c r="G13" s="218" t="s">
        <v>207</v>
      </c>
      <c r="H13" s="214" t="s">
        <v>62</v>
      </c>
      <c r="I13" s="144"/>
      <c r="J13" s="144"/>
      <c r="K13" s="144"/>
      <c r="L13" s="144"/>
      <c r="M13" s="144"/>
      <c r="N13" s="144"/>
    </row>
    <row r="14" spans="1:14" ht="88.5" customHeight="1">
      <c r="A14" s="226" t="s">
        <v>210</v>
      </c>
      <c r="B14" s="214" t="s">
        <v>220</v>
      </c>
      <c r="C14" s="214" t="s">
        <v>218</v>
      </c>
      <c r="D14" s="214" t="s">
        <v>219</v>
      </c>
      <c r="E14" s="216">
        <v>8750460.26</v>
      </c>
      <c r="F14" s="217">
        <v>44270</v>
      </c>
      <c r="G14" s="218" t="s">
        <v>207</v>
      </c>
      <c r="H14" s="214" t="s">
        <v>62</v>
      </c>
      <c r="I14" s="144"/>
      <c r="J14" s="144"/>
      <c r="K14" s="144"/>
      <c r="L14" s="144"/>
      <c r="M14" s="144"/>
      <c r="N14" s="144"/>
    </row>
    <row r="15" spans="1:14" s="99" customFormat="1" ht="88.5" customHeight="1">
      <c r="A15" s="226" t="s">
        <v>203</v>
      </c>
      <c r="B15" s="214" t="s">
        <v>232</v>
      </c>
      <c r="C15" s="214" t="s">
        <v>231</v>
      </c>
      <c r="D15" s="214" t="s">
        <v>233</v>
      </c>
      <c r="E15" s="216">
        <v>256230.2</v>
      </c>
      <c r="F15" s="217">
        <v>44169</v>
      </c>
      <c r="G15" s="218" t="s">
        <v>214</v>
      </c>
      <c r="H15" s="214" t="s">
        <v>62</v>
      </c>
      <c r="I15" s="144"/>
      <c r="J15" s="144"/>
      <c r="K15" s="144"/>
      <c r="L15" s="144"/>
      <c r="M15" s="144"/>
      <c r="N15" s="144"/>
    </row>
    <row r="16" spans="1:14" ht="75" customHeight="1">
      <c r="A16" s="209" t="s">
        <v>222</v>
      </c>
      <c r="B16" s="214" t="s">
        <v>223</v>
      </c>
      <c r="C16" s="214" t="s">
        <v>224</v>
      </c>
      <c r="D16" s="210" t="s">
        <v>225</v>
      </c>
      <c r="E16" s="216">
        <v>1617385.86</v>
      </c>
      <c r="F16" s="217">
        <v>44085</v>
      </c>
      <c r="G16" s="218" t="s">
        <v>226</v>
      </c>
      <c r="H16" s="214" t="s">
        <v>221</v>
      </c>
      <c r="I16" s="144"/>
      <c r="J16" s="144"/>
      <c r="K16" s="144"/>
      <c r="L16" s="144"/>
      <c r="M16" s="144"/>
      <c r="N16" s="144"/>
    </row>
    <row r="17" spans="1:14" ht="45.75" customHeight="1">
      <c r="A17" s="209" t="s">
        <v>227</v>
      </c>
      <c r="B17" s="214" t="s">
        <v>228</v>
      </c>
      <c r="C17" s="214" t="s">
        <v>229</v>
      </c>
      <c r="D17" s="210" t="s">
        <v>230</v>
      </c>
      <c r="E17" s="216">
        <v>4619191.78</v>
      </c>
      <c r="F17" s="217">
        <v>44268</v>
      </c>
      <c r="G17" s="218" t="s">
        <v>226</v>
      </c>
      <c r="H17" s="214" t="s">
        <v>221</v>
      </c>
      <c r="I17" s="144"/>
      <c r="J17" s="144"/>
      <c r="K17" s="144"/>
      <c r="L17" s="144"/>
      <c r="M17" s="144"/>
      <c r="N17" s="144"/>
    </row>
    <row r="18" spans="1:14" ht="66" customHeight="1">
      <c r="A18" s="232" t="s">
        <v>236</v>
      </c>
      <c r="B18" s="209" t="s">
        <v>235</v>
      </c>
      <c r="C18" s="214" t="s">
        <v>237</v>
      </c>
      <c r="D18" s="210" t="s">
        <v>238</v>
      </c>
      <c r="E18" s="216">
        <v>3740739.4</v>
      </c>
      <c r="F18" s="217">
        <v>44015</v>
      </c>
      <c r="G18" s="218" t="s">
        <v>239</v>
      </c>
      <c r="H18" s="214" t="s">
        <v>19</v>
      </c>
      <c r="I18" s="144"/>
      <c r="J18" s="144"/>
      <c r="K18" s="144"/>
      <c r="L18" s="144"/>
      <c r="M18" s="144"/>
      <c r="N18" s="144"/>
    </row>
    <row r="19" spans="1:14" ht="47.25">
      <c r="A19" s="137"/>
      <c r="B19" s="209" t="s">
        <v>254</v>
      </c>
      <c r="C19" s="214" t="s">
        <v>257</v>
      </c>
      <c r="D19" s="210" t="s">
        <v>255</v>
      </c>
      <c r="E19" s="216">
        <v>79400</v>
      </c>
      <c r="F19" s="133"/>
      <c r="G19" s="218" t="s">
        <v>256</v>
      </c>
      <c r="H19" s="214" t="s">
        <v>252</v>
      </c>
      <c r="I19" s="144"/>
      <c r="J19" s="144"/>
      <c r="K19" s="144"/>
      <c r="L19" s="144"/>
      <c r="M19" s="144"/>
      <c r="N19" s="144"/>
    </row>
    <row r="20" spans="1:14" ht="47.25">
      <c r="A20" s="232" t="s">
        <v>260</v>
      </c>
      <c r="B20" s="209" t="s">
        <v>259</v>
      </c>
      <c r="C20" s="214" t="s">
        <v>258</v>
      </c>
      <c r="D20" s="210" t="s">
        <v>255</v>
      </c>
      <c r="E20" s="216">
        <v>125179.68</v>
      </c>
      <c r="F20" s="217">
        <v>44132</v>
      </c>
      <c r="G20" s="218" t="s">
        <v>256</v>
      </c>
      <c r="H20" s="214" t="s">
        <v>252</v>
      </c>
      <c r="I20" s="144"/>
      <c r="J20" s="144"/>
      <c r="K20" s="144"/>
      <c r="L20" s="144"/>
      <c r="M20" s="144"/>
      <c r="N20" s="144"/>
    </row>
    <row r="21" spans="1:14" ht="50.25" customHeight="1">
      <c r="A21" s="123"/>
      <c r="B21" s="209" t="s">
        <v>262</v>
      </c>
      <c r="C21" s="214" t="s">
        <v>261</v>
      </c>
      <c r="D21" s="210" t="s">
        <v>263</v>
      </c>
      <c r="E21" s="216">
        <v>1674000</v>
      </c>
      <c r="F21" s="126"/>
      <c r="G21" s="218" t="s">
        <v>256</v>
      </c>
      <c r="H21" s="214" t="s">
        <v>252</v>
      </c>
      <c r="I21" s="144"/>
      <c r="J21" s="144"/>
      <c r="K21" s="144"/>
      <c r="L21" s="144"/>
      <c r="M21" s="144"/>
      <c r="N21" s="144"/>
    </row>
    <row r="22" spans="1:14" ht="56.25" customHeight="1">
      <c r="A22" s="209" t="s">
        <v>265</v>
      </c>
      <c r="B22" s="209" t="s">
        <v>266</v>
      </c>
      <c r="C22" s="214" t="s">
        <v>264</v>
      </c>
      <c r="D22" s="210" t="s">
        <v>267</v>
      </c>
      <c r="E22" s="216">
        <v>870000</v>
      </c>
      <c r="F22" s="217">
        <v>44469</v>
      </c>
      <c r="G22" s="218" t="s">
        <v>256</v>
      </c>
      <c r="H22" s="214" t="s">
        <v>252</v>
      </c>
      <c r="I22" s="144"/>
      <c r="J22" s="144"/>
      <c r="K22" s="144"/>
      <c r="L22" s="144"/>
      <c r="M22" s="144"/>
      <c r="N22" s="144"/>
    </row>
    <row r="23" spans="1:14" ht="66" customHeight="1">
      <c r="A23" s="209" t="s">
        <v>268</v>
      </c>
      <c r="B23" s="209" t="s">
        <v>269</v>
      </c>
      <c r="C23" s="214" t="s">
        <v>270</v>
      </c>
      <c r="D23" s="210" t="s">
        <v>271</v>
      </c>
      <c r="E23" s="216">
        <v>11771.04</v>
      </c>
      <c r="F23" s="217">
        <v>43893</v>
      </c>
      <c r="G23" s="218" t="s">
        <v>256</v>
      </c>
      <c r="H23" s="214" t="s">
        <v>252</v>
      </c>
      <c r="I23" s="144"/>
      <c r="J23" s="144"/>
      <c r="K23" s="144"/>
      <c r="L23" s="144"/>
      <c r="M23" s="144"/>
      <c r="N23" s="144"/>
    </row>
    <row r="24" spans="1:14" ht="52.5" customHeight="1">
      <c r="A24" s="123"/>
      <c r="B24" s="209" t="s">
        <v>272</v>
      </c>
      <c r="C24" s="214" t="s">
        <v>294</v>
      </c>
      <c r="D24" s="210" t="s">
        <v>273</v>
      </c>
      <c r="E24" s="216">
        <v>964459.92</v>
      </c>
      <c r="F24" s="126"/>
      <c r="G24" s="218" t="s">
        <v>295</v>
      </c>
      <c r="H24" s="214" t="s">
        <v>274</v>
      </c>
      <c r="I24" s="144"/>
      <c r="J24" s="144"/>
      <c r="K24" s="144"/>
      <c r="L24" s="144"/>
      <c r="M24" s="144"/>
      <c r="N24" s="144"/>
    </row>
    <row r="25" spans="1:14" ht="51" customHeight="1">
      <c r="A25" s="209" t="s">
        <v>281</v>
      </c>
      <c r="B25" s="209" t="s">
        <v>282</v>
      </c>
      <c r="C25" s="214" t="s">
        <v>283</v>
      </c>
      <c r="D25" s="210" t="s">
        <v>284</v>
      </c>
      <c r="E25" s="216">
        <v>4028174.56</v>
      </c>
      <c r="F25" s="217">
        <v>44098</v>
      </c>
      <c r="G25" s="218" t="s">
        <v>285</v>
      </c>
      <c r="H25" s="214" t="s">
        <v>111</v>
      </c>
      <c r="I25" s="144"/>
      <c r="J25" s="144"/>
      <c r="K25" s="144"/>
      <c r="L25" s="144"/>
      <c r="M25" s="144"/>
      <c r="N25" s="144"/>
    </row>
    <row r="26" spans="1:14" ht="50.25" customHeight="1">
      <c r="A26" s="209" t="s">
        <v>288</v>
      </c>
      <c r="B26" s="209" t="s">
        <v>289</v>
      </c>
      <c r="C26" s="214" t="s">
        <v>290</v>
      </c>
      <c r="D26" s="210" t="s">
        <v>291</v>
      </c>
      <c r="E26" s="216">
        <v>4423596.68</v>
      </c>
      <c r="F26" s="217">
        <v>43893</v>
      </c>
      <c r="G26" s="218" t="s">
        <v>292</v>
      </c>
      <c r="H26" s="214" t="s">
        <v>293</v>
      </c>
      <c r="I26" s="144"/>
      <c r="J26" s="144"/>
      <c r="K26" s="144"/>
      <c r="L26" s="144"/>
      <c r="M26" s="144"/>
      <c r="N26" s="144"/>
    </row>
    <row r="27" spans="1:14" ht="78.75">
      <c r="A27" s="209" t="s">
        <v>300</v>
      </c>
      <c r="B27" s="209" t="s">
        <v>296</v>
      </c>
      <c r="C27" s="214" t="s">
        <v>297</v>
      </c>
      <c r="D27" s="210" t="s">
        <v>298</v>
      </c>
      <c r="E27" s="216">
        <v>244000</v>
      </c>
      <c r="F27" s="217">
        <v>43886</v>
      </c>
      <c r="G27" s="218" t="s">
        <v>292</v>
      </c>
      <c r="H27" s="214" t="s">
        <v>293</v>
      </c>
      <c r="I27" s="144"/>
      <c r="J27" s="144"/>
      <c r="K27" s="144"/>
      <c r="L27" s="144"/>
      <c r="M27" s="144"/>
      <c r="N27" s="144"/>
    </row>
    <row r="28" spans="1:14" ht="78.75" customHeight="1">
      <c r="A28" s="209" t="s">
        <v>299</v>
      </c>
      <c r="B28" s="209" t="s">
        <v>302</v>
      </c>
      <c r="C28" s="214" t="s">
        <v>301</v>
      </c>
      <c r="D28" s="210" t="s">
        <v>303</v>
      </c>
      <c r="E28" s="216">
        <v>103565.39</v>
      </c>
      <c r="F28" s="217">
        <v>44140</v>
      </c>
      <c r="G28" s="218" t="s">
        <v>292</v>
      </c>
      <c r="H28" s="214" t="s">
        <v>293</v>
      </c>
      <c r="I28" s="144"/>
      <c r="J28" s="144"/>
      <c r="K28" s="144"/>
      <c r="L28" s="144"/>
      <c r="M28" s="144"/>
      <c r="N28" s="144"/>
    </row>
    <row r="29" spans="1:14" ht="65.25" customHeight="1">
      <c r="A29" s="209" t="s">
        <v>304</v>
      </c>
      <c r="B29" s="209" t="s">
        <v>306</v>
      </c>
      <c r="C29" s="214" t="s">
        <v>307</v>
      </c>
      <c r="D29" s="210" t="s">
        <v>308</v>
      </c>
      <c r="E29" s="216">
        <v>1095.16</v>
      </c>
      <c r="F29" s="217">
        <v>43927</v>
      </c>
      <c r="G29" s="218" t="s">
        <v>292</v>
      </c>
      <c r="H29" s="214" t="s">
        <v>293</v>
      </c>
      <c r="I29" s="144"/>
      <c r="J29" s="144"/>
      <c r="K29" s="144"/>
      <c r="L29" s="144"/>
      <c r="M29" s="144"/>
      <c r="N29" s="144"/>
    </row>
    <row r="30" spans="1:14" ht="66.75" customHeight="1">
      <c r="A30" s="209" t="s">
        <v>305</v>
      </c>
      <c r="B30" s="209" t="s">
        <v>310</v>
      </c>
      <c r="C30" s="214" t="s">
        <v>309</v>
      </c>
      <c r="D30" s="210" t="s">
        <v>308</v>
      </c>
      <c r="E30" s="216">
        <v>9202.2</v>
      </c>
      <c r="F30" s="217">
        <v>43933</v>
      </c>
      <c r="G30" s="218" t="s">
        <v>292</v>
      </c>
      <c r="H30" s="214" t="s">
        <v>293</v>
      </c>
      <c r="I30" s="144"/>
      <c r="J30" s="144"/>
      <c r="K30" s="144"/>
      <c r="L30" s="144"/>
      <c r="M30" s="144"/>
      <c r="N30" s="144"/>
    </row>
    <row r="31" spans="1:14" ht="137.25" customHeight="1">
      <c r="A31" s="137"/>
      <c r="B31" s="132"/>
      <c r="C31" s="132"/>
      <c r="D31" s="132"/>
      <c r="E31" s="148"/>
      <c r="F31" s="133"/>
      <c r="G31" s="134"/>
      <c r="H31" s="132"/>
      <c r="I31" s="144"/>
      <c r="J31" s="144"/>
      <c r="K31" s="144"/>
      <c r="L31" s="144"/>
      <c r="M31" s="144"/>
      <c r="N31" s="144"/>
    </row>
    <row r="32" spans="1:14" ht="15">
      <c r="A32" s="137"/>
      <c r="B32" s="132"/>
      <c r="C32" s="132"/>
      <c r="D32" s="132"/>
      <c r="E32" s="148"/>
      <c r="F32" s="133"/>
      <c r="G32" s="134"/>
      <c r="H32" s="132"/>
      <c r="I32" s="144"/>
      <c r="J32" s="144"/>
      <c r="K32" s="144"/>
      <c r="L32" s="144"/>
      <c r="M32" s="144"/>
      <c r="N32" s="144"/>
    </row>
    <row r="33" spans="1:14" ht="15">
      <c r="A33" s="123"/>
      <c r="B33" s="124"/>
      <c r="C33" s="124"/>
      <c r="D33" s="125"/>
      <c r="E33" s="145"/>
      <c r="F33" s="126"/>
      <c r="G33" s="127"/>
      <c r="H33" s="122"/>
      <c r="I33" s="144"/>
      <c r="J33" s="144"/>
      <c r="K33" s="144"/>
      <c r="L33" s="144"/>
      <c r="M33" s="144"/>
      <c r="N33" s="144"/>
    </row>
    <row r="34" spans="1:14" ht="15">
      <c r="A34" s="123"/>
      <c r="B34" s="124"/>
      <c r="C34" s="124"/>
      <c r="D34" s="125"/>
      <c r="E34" s="145"/>
      <c r="F34" s="126"/>
      <c r="G34" s="127"/>
      <c r="H34" s="122"/>
      <c r="I34" s="144"/>
      <c r="J34" s="144"/>
      <c r="K34" s="144"/>
      <c r="L34" s="144"/>
      <c r="M34" s="144"/>
      <c r="N34" s="144"/>
    </row>
    <row r="35" spans="1:14" ht="15">
      <c r="A35" s="137"/>
      <c r="B35" s="132"/>
      <c r="C35" s="135"/>
      <c r="D35" s="135"/>
      <c r="E35" s="148"/>
      <c r="F35" s="133"/>
      <c r="G35" s="136"/>
      <c r="H35" s="135"/>
      <c r="I35" s="144"/>
      <c r="J35" s="144"/>
      <c r="K35" s="144"/>
      <c r="L35" s="144"/>
      <c r="M35" s="144"/>
      <c r="N35" s="144"/>
    </row>
    <row r="36" spans="1:14" ht="80.25" customHeight="1">
      <c r="A36" s="137"/>
      <c r="B36" s="132"/>
      <c r="C36" s="132"/>
      <c r="D36" s="132"/>
      <c r="E36" s="148"/>
      <c r="F36" s="133"/>
      <c r="G36" s="134"/>
      <c r="H36" s="132"/>
      <c r="I36" s="144"/>
      <c r="J36" s="144"/>
      <c r="K36" s="144"/>
      <c r="L36" s="144"/>
      <c r="M36" s="144"/>
      <c r="N36" s="144"/>
    </row>
    <row r="37" spans="1:14" ht="48" customHeight="1">
      <c r="A37" s="137"/>
      <c r="B37" s="132"/>
      <c r="C37" s="132"/>
      <c r="D37" s="132"/>
      <c r="E37" s="148"/>
      <c r="F37" s="133"/>
      <c r="G37" s="134"/>
      <c r="H37" s="132"/>
      <c r="I37" s="144"/>
      <c r="J37" s="144"/>
      <c r="K37" s="144"/>
      <c r="L37" s="144"/>
      <c r="M37" s="144"/>
      <c r="N37" s="144"/>
    </row>
    <row r="38" spans="1:14" ht="74.25" customHeight="1">
      <c r="A38" s="123"/>
      <c r="B38" s="124"/>
      <c r="C38" s="124"/>
      <c r="D38" s="125"/>
      <c r="E38" s="145"/>
      <c r="F38" s="126"/>
      <c r="G38" s="127"/>
      <c r="H38" s="122"/>
      <c r="I38" s="144"/>
      <c r="J38" s="144"/>
      <c r="K38" s="144"/>
      <c r="L38" s="144"/>
      <c r="M38" s="144"/>
      <c r="N38" s="144"/>
    </row>
    <row r="39" spans="1:14" ht="15">
      <c r="A39" s="137"/>
      <c r="B39" s="132"/>
      <c r="C39" s="132"/>
      <c r="D39" s="132"/>
      <c r="E39" s="148"/>
      <c r="F39" s="133"/>
      <c r="G39" s="134"/>
      <c r="H39" s="132"/>
      <c r="I39" s="144"/>
      <c r="J39" s="144"/>
      <c r="K39" s="144"/>
      <c r="L39" s="144"/>
      <c r="M39" s="144"/>
      <c r="N39" s="144"/>
    </row>
    <row r="40" spans="1:14" ht="72.75" customHeight="1">
      <c r="A40" s="137"/>
      <c r="B40" s="132"/>
      <c r="C40" s="132"/>
      <c r="D40" s="132"/>
      <c r="E40" s="148"/>
      <c r="F40" s="133"/>
      <c r="G40" s="134"/>
      <c r="H40" s="132"/>
      <c r="I40" s="144"/>
      <c r="J40" s="144"/>
      <c r="K40" s="144"/>
      <c r="L40" s="144"/>
      <c r="M40" s="144"/>
      <c r="N40" s="144"/>
    </row>
    <row r="41" spans="1:14" ht="65.25" customHeight="1">
      <c r="A41" s="123"/>
      <c r="B41" s="124"/>
      <c r="C41" s="124"/>
      <c r="D41" s="125"/>
      <c r="E41" s="145"/>
      <c r="F41" s="126"/>
      <c r="G41" s="127"/>
      <c r="H41" s="122"/>
      <c r="I41" s="144"/>
      <c r="J41" s="144"/>
      <c r="K41" s="144"/>
      <c r="L41" s="144"/>
      <c r="M41" s="144"/>
      <c r="N41" s="144"/>
    </row>
    <row r="42" spans="1:14" ht="15">
      <c r="A42" s="137"/>
      <c r="B42" s="132"/>
      <c r="C42" s="132"/>
      <c r="D42" s="132"/>
      <c r="E42" s="146"/>
      <c r="F42" s="133"/>
      <c r="G42" s="134"/>
      <c r="H42" s="132"/>
      <c r="I42" s="144"/>
      <c r="J42" s="144"/>
      <c r="K42" s="144"/>
      <c r="L42" s="144"/>
      <c r="M42" s="144"/>
      <c r="N42" s="144"/>
    </row>
    <row r="43" spans="1:14" ht="119.25" customHeight="1">
      <c r="A43" s="137"/>
      <c r="B43" s="132"/>
      <c r="C43" s="132"/>
      <c r="D43" s="132"/>
      <c r="E43" s="148"/>
      <c r="F43" s="133"/>
      <c r="G43" s="134"/>
      <c r="H43" s="132"/>
      <c r="I43" s="144"/>
      <c r="J43" s="144"/>
      <c r="K43" s="144"/>
      <c r="L43" s="144"/>
      <c r="M43" s="144"/>
      <c r="N43" s="144"/>
    </row>
    <row r="44" spans="1:14" ht="70.5" customHeight="1">
      <c r="A44" s="123"/>
      <c r="B44" s="124"/>
      <c r="C44" s="124"/>
      <c r="D44" s="129"/>
      <c r="E44" s="145"/>
      <c r="F44" s="126"/>
      <c r="G44" s="127"/>
      <c r="H44" s="122"/>
      <c r="I44" s="144"/>
      <c r="J44" s="144"/>
      <c r="K44" s="144"/>
      <c r="L44" s="144"/>
      <c r="M44" s="144"/>
      <c r="N44" s="144"/>
    </row>
    <row r="45" spans="1:14" ht="15">
      <c r="A45" s="137"/>
      <c r="B45" s="132"/>
      <c r="C45" s="132"/>
      <c r="D45" s="132"/>
      <c r="E45" s="148"/>
      <c r="F45" s="133"/>
      <c r="G45" s="134"/>
      <c r="H45" s="132"/>
      <c r="I45" s="144"/>
      <c r="J45" s="144"/>
      <c r="K45" s="144"/>
      <c r="L45" s="144"/>
      <c r="M45" s="144"/>
      <c r="N45" s="144"/>
    </row>
    <row r="46" spans="1:14" ht="82.5" customHeight="1">
      <c r="A46" s="137"/>
      <c r="B46" s="132"/>
      <c r="C46" s="132"/>
      <c r="D46" s="132"/>
      <c r="E46" s="148"/>
      <c r="F46" s="133"/>
      <c r="G46" s="134"/>
      <c r="H46" s="132"/>
      <c r="I46" s="144"/>
      <c r="J46" s="144"/>
      <c r="K46" s="144"/>
      <c r="L46" s="144"/>
      <c r="M46" s="144"/>
      <c r="N46" s="144"/>
    </row>
    <row r="47" spans="1:14" ht="15">
      <c r="A47" s="137"/>
      <c r="B47" s="132"/>
      <c r="C47" s="132"/>
      <c r="D47" s="132"/>
      <c r="E47" s="148"/>
      <c r="F47" s="133"/>
      <c r="G47" s="134"/>
      <c r="H47" s="132"/>
      <c r="I47" s="144"/>
      <c r="J47" s="144"/>
      <c r="K47" s="144"/>
      <c r="L47" s="144"/>
      <c r="M47" s="144"/>
      <c r="N47" s="144"/>
    </row>
    <row r="48" spans="1:14" ht="58.5" customHeight="1">
      <c r="A48" s="137"/>
      <c r="B48" s="132"/>
      <c r="C48" s="132"/>
      <c r="D48" s="132"/>
      <c r="E48" s="146"/>
      <c r="F48" s="133"/>
      <c r="G48" s="134"/>
      <c r="H48" s="132"/>
      <c r="I48" s="144"/>
      <c r="J48" s="144"/>
      <c r="K48" s="144"/>
      <c r="L48" s="144"/>
      <c r="M48" s="144"/>
      <c r="N48" s="144"/>
    </row>
    <row r="49" spans="1:14" ht="40.5" customHeight="1">
      <c r="A49" s="137"/>
      <c r="B49" s="132"/>
      <c r="C49" s="132"/>
      <c r="D49" s="132"/>
      <c r="E49" s="148"/>
      <c r="F49" s="133"/>
      <c r="G49" s="134"/>
      <c r="H49" s="132"/>
      <c r="I49" s="144"/>
      <c r="J49" s="144"/>
      <c r="K49" s="144"/>
      <c r="L49" s="144"/>
      <c r="M49" s="144"/>
      <c r="N49" s="144"/>
    </row>
    <row r="50" spans="1:14" ht="48" customHeight="1">
      <c r="A50" s="137"/>
      <c r="B50" s="132"/>
      <c r="C50" s="132"/>
      <c r="D50" s="132"/>
      <c r="E50" s="148"/>
      <c r="F50" s="133"/>
      <c r="G50" s="134"/>
      <c r="H50" s="132"/>
      <c r="I50" s="144"/>
      <c r="J50" s="144"/>
      <c r="K50" s="144"/>
      <c r="L50" s="144"/>
      <c r="M50" s="144"/>
      <c r="N50" s="144"/>
    </row>
    <row r="51" spans="1:14" ht="15">
      <c r="A51" s="137"/>
      <c r="B51" s="132"/>
      <c r="C51" s="132"/>
      <c r="D51" s="132"/>
      <c r="E51" s="148"/>
      <c r="F51" s="133"/>
      <c r="G51" s="134"/>
      <c r="H51" s="132"/>
      <c r="I51" s="144"/>
      <c r="J51" s="144"/>
      <c r="K51" s="144"/>
      <c r="L51" s="144"/>
      <c r="M51" s="144"/>
      <c r="N51" s="144"/>
    </row>
    <row r="52" spans="1:14" ht="15">
      <c r="A52" s="137"/>
      <c r="B52" s="132"/>
      <c r="C52" s="132"/>
      <c r="D52" s="132"/>
      <c r="E52" s="148"/>
      <c r="F52" s="133"/>
      <c r="G52" s="134"/>
      <c r="H52" s="132"/>
      <c r="I52" s="144"/>
      <c r="J52" s="144"/>
      <c r="K52" s="144"/>
      <c r="L52" s="144"/>
      <c r="M52" s="144"/>
      <c r="N52" s="144"/>
    </row>
    <row r="53" spans="1:14" ht="15">
      <c r="A53" s="123"/>
      <c r="B53" s="124"/>
      <c r="C53" s="124"/>
      <c r="D53" s="125"/>
      <c r="E53" s="145"/>
      <c r="F53" s="126"/>
      <c r="G53" s="127"/>
      <c r="H53" s="122"/>
      <c r="I53" s="144"/>
      <c r="J53" s="144"/>
      <c r="K53" s="144"/>
      <c r="L53" s="144"/>
      <c r="M53" s="144"/>
      <c r="N53" s="144"/>
    </row>
    <row r="54" spans="1:14" ht="15">
      <c r="A54" s="123"/>
      <c r="B54" s="124"/>
      <c r="C54" s="124"/>
      <c r="D54" s="125"/>
      <c r="E54" s="145"/>
      <c r="F54" s="126"/>
      <c r="G54" s="127"/>
      <c r="H54" s="122"/>
      <c r="I54" s="144"/>
      <c r="J54" s="144"/>
      <c r="K54" s="144"/>
      <c r="L54" s="144"/>
      <c r="M54" s="144"/>
      <c r="N54" s="144"/>
    </row>
    <row r="55" spans="1:14" ht="15">
      <c r="A55" s="123"/>
      <c r="B55" s="124"/>
      <c r="C55" s="124"/>
      <c r="D55" s="125"/>
      <c r="E55" s="145"/>
      <c r="F55" s="126"/>
      <c r="G55" s="127"/>
      <c r="H55" s="122"/>
      <c r="I55" s="144"/>
      <c r="J55" s="144"/>
      <c r="K55" s="144"/>
      <c r="L55" s="144"/>
      <c r="M55" s="144"/>
      <c r="N55" s="144"/>
    </row>
    <row r="56" spans="1:14" ht="15">
      <c r="A56" s="130"/>
      <c r="B56" s="124"/>
      <c r="C56" s="124"/>
      <c r="D56" s="125"/>
      <c r="E56" s="145"/>
      <c r="F56" s="126"/>
      <c r="G56" s="122"/>
      <c r="H56" s="122"/>
      <c r="I56" s="144"/>
      <c r="J56" s="144"/>
      <c r="K56" s="144"/>
      <c r="L56" s="144"/>
      <c r="M56" s="144"/>
      <c r="N56" s="144"/>
    </row>
    <row r="57" spans="1:14" ht="15">
      <c r="A57" s="123"/>
      <c r="B57" s="124"/>
      <c r="C57" s="124"/>
      <c r="D57" s="125"/>
      <c r="E57" s="145"/>
      <c r="F57" s="126"/>
      <c r="G57" s="127"/>
      <c r="H57" s="122"/>
      <c r="I57" s="144"/>
      <c r="J57" s="144"/>
      <c r="K57" s="144"/>
      <c r="L57" s="144"/>
      <c r="M57" s="144"/>
      <c r="N57" s="144"/>
    </row>
    <row r="58" spans="1:14" ht="15">
      <c r="A58" s="130"/>
      <c r="B58" s="124"/>
      <c r="C58" s="124"/>
      <c r="D58" s="125"/>
      <c r="E58" s="145"/>
      <c r="F58" s="126"/>
      <c r="G58" s="122"/>
      <c r="H58" s="122"/>
      <c r="I58" s="144"/>
      <c r="J58" s="144"/>
      <c r="K58" s="144"/>
      <c r="L58" s="144"/>
      <c r="M58" s="144"/>
      <c r="N58" s="144"/>
    </row>
    <row r="59" spans="1:14" ht="15">
      <c r="A59" s="130"/>
      <c r="B59" s="131"/>
      <c r="C59" s="132"/>
      <c r="D59" s="132"/>
      <c r="E59" s="147"/>
      <c r="F59" s="133"/>
      <c r="G59" s="134"/>
      <c r="H59" s="131"/>
      <c r="I59" s="144"/>
      <c r="J59" s="144"/>
      <c r="K59" s="144"/>
      <c r="L59" s="144"/>
      <c r="M59" s="144"/>
      <c r="N59" s="144"/>
    </row>
    <row r="60" spans="1:14" ht="15">
      <c r="A60" s="137"/>
      <c r="B60" s="132"/>
      <c r="C60" s="132"/>
      <c r="D60" s="132"/>
      <c r="E60" s="148"/>
      <c r="F60" s="133"/>
      <c r="G60" s="134"/>
      <c r="H60" s="132"/>
      <c r="I60" s="144"/>
      <c r="J60" s="144"/>
      <c r="K60" s="144"/>
      <c r="L60" s="144"/>
      <c r="M60" s="144"/>
      <c r="N60" s="144"/>
    </row>
    <row r="61" spans="1:14" ht="15">
      <c r="A61" s="137"/>
      <c r="B61" s="132"/>
      <c r="C61" s="132"/>
      <c r="D61" s="132"/>
      <c r="E61" s="148"/>
      <c r="F61" s="133"/>
      <c r="G61" s="134"/>
      <c r="H61" s="132"/>
      <c r="I61" s="144"/>
      <c r="J61" s="144"/>
      <c r="K61" s="144"/>
      <c r="L61" s="144"/>
      <c r="M61" s="144"/>
      <c r="N61" s="144"/>
    </row>
    <row r="62" spans="1:14" ht="15">
      <c r="A62" s="130"/>
      <c r="B62" s="131"/>
      <c r="C62" s="132"/>
      <c r="D62" s="132"/>
      <c r="E62" s="147"/>
      <c r="F62" s="133"/>
      <c r="G62" s="134"/>
      <c r="H62" s="131"/>
      <c r="I62" s="144"/>
      <c r="J62" s="144"/>
      <c r="K62" s="144"/>
      <c r="L62" s="144"/>
      <c r="M62" s="144"/>
      <c r="N62" s="144"/>
    </row>
    <row r="63" spans="1:14" ht="15">
      <c r="A63" s="130"/>
      <c r="B63" s="131"/>
      <c r="C63" s="132"/>
      <c r="D63" s="132"/>
      <c r="E63" s="147"/>
      <c r="F63" s="133"/>
      <c r="G63" s="134"/>
      <c r="H63" s="131"/>
      <c r="I63" s="144"/>
      <c r="J63" s="144"/>
      <c r="K63" s="144"/>
      <c r="L63" s="144"/>
      <c r="M63" s="144"/>
      <c r="N63" s="144"/>
    </row>
    <row r="64" spans="1:14" ht="15">
      <c r="A64" s="137"/>
      <c r="B64" s="132"/>
      <c r="C64" s="132"/>
      <c r="D64" s="132"/>
      <c r="E64" s="148"/>
      <c r="F64" s="133"/>
      <c r="G64" s="134"/>
      <c r="H64" s="132"/>
      <c r="I64" s="144"/>
      <c r="J64" s="144"/>
      <c r="K64" s="144"/>
      <c r="L64" s="144"/>
      <c r="M64" s="144"/>
      <c r="N64" s="144"/>
    </row>
    <row r="65" spans="1:14" ht="15">
      <c r="A65" s="137"/>
      <c r="B65" s="132"/>
      <c r="C65" s="132"/>
      <c r="D65" s="132"/>
      <c r="E65" s="148"/>
      <c r="F65" s="133"/>
      <c r="G65" s="134"/>
      <c r="H65" s="132"/>
      <c r="I65" s="144"/>
      <c r="J65" s="144"/>
      <c r="K65" s="144"/>
      <c r="L65" s="144"/>
      <c r="M65" s="144"/>
      <c r="N65" s="144"/>
    </row>
    <row r="66" spans="1:14" ht="15">
      <c r="A66" s="123"/>
      <c r="B66" s="124"/>
      <c r="C66" s="124"/>
      <c r="D66" s="125"/>
      <c r="E66" s="145"/>
      <c r="F66" s="126"/>
      <c r="G66" s="128"/>
      <c r="H66" s="122"/>
      <c r="I66" s="144"/>
      <c r="J66" s="144"/>
      <c r="K66" s="144"/>
      <c r="L66" s="144"/>
      <c r="M66" s="144"/>
      <c r="N66" s="144"/>
    </row>
    <row r="67" spans="1:14" ht="15">
      <c r="A67" s="123"/>
      <c r="B67" s="124"/>
      <c r="C67" s="124"/>
      <c r="D67" s="125"/>
      <c r="E67" s="145"/>
      <c r="F67" s="126"/>
      <c r="G67" s="127"/>
      <c r="H67" s="122"/>
      <c r="I67" s="144"/>
      <c r="J67" s="144"/>
      <c r="K67" s="144"/>
      <c r="L67" s="144"/>
      <c r="M67" s="144"/>
      <c r="N67" s="144"/>
    </row>
    <row r="68" spans="1:14" ht="15">
      <c r="A68" s="137"/>
      <c r="B68" s="132"/>
      <c r="C68" s="132"/>
      <c r="D68" s="132"/>
      <c r="E68" s="146"/>
      <c r="F68" s="133"/>
      <c r="G68" s="134"/>
      <c r="H68" s="132"/>
      <c r="I68" s="144"/>
      <c r="J68" s="144"/>
      <c r="K68" s="144"/>
      <c r="L68" s="144"/>
      <c r="M68" s="144"/>
      <c r="N68" s="144"/>
    </row>
    <row r="69" spans="1:14" ht="15">
      <c r="A69" s="137"/>
      <c r="B69" s="132"/>
      <c r="C69" s="132"/>
      <c r="D69" s="132"/>
      <c r="E69" s="148"/>
      <c r="F69" s="133"/>
      <c r="G69" s="134"/>
      <c r="H69" s="132"/>
      <c r="I69" s="144"/>
      <c r="J69" s="144"/>
      <c r="K69" s="144"/>
      <c r="L69" s="144"/>
      <c r="M69" s="144"/>
      <c r="N69" s="144"/>
    </row>
    <row r="70" spans="1:14" ht="15">
      <c r="A70" s="137"/>
      <c r="B70" s="132"/>
      <c r="C70" s="132"/>
      <c r="D70" s="132"/>
      <c r="E70" s="146"/>
      <c r="F70" s="133"/>
      <c r="G70" s="134"/>
      <c r="H70" s="132"/>
      <c r="I70" s="144"/>
      <c r="J70" s="144"/>
      <c r="K70" s="144"/>
      <c r="L70" s="144"/>
      <c r="M70" s="144"/>
      <c r="N70" s="144"/>
    </row>
    <row r="71" spans="1:14" ht="15">
      <c r="A71" s="137"/>
      <c r="B71" s="132"/>
      <c r="C71" s="132"/>
      <c r="D71" s="132"/>
      <c r="E71" s="146"/>
      <c r="F71" s="133"/>
      <c r="G71" s="134"/>
      <c r="H71" s="132"/>
      <c r="I71" s="144"/>
      <c r="J71" s="144"/>
      <c r="K71" s="144"/>
      <c r="L71" s="144"/>
      <c r="M71" s="144"/>
      <c r="N71" s="144"/>
    </row>
    <row r="72" spans="1:14" ht="15">
      <c r="A72" s="123"/>
      <c r="B72" s="124"/>
      <c r="C72" s="124"/>
      <c r="D72" s="125"/>
      <c r="E72" s="145"/>
      <c r="F72" s="126"/>
      <c r="G72" s="127"/>
      <c r="H72" s="122"/>
      <c r="I72" s="144"/>
      <c r="J72" s="144"/>
      <c r="K72" s="144"/>
      <c r="L72" s="144"/>
      <c r="M72" s="144"/>
      <c r="N72" s="144"/>
    </row>
    <row r="73" spans="1:14" ht="15">
      <c r="A73" s="123"/>
      <c r="B73" s="124"/>
      <c r="C73" s="124"/>
      <c r="D73" s="125"/>
      <c r="E73" s="145"/>
      <c r="F73" s="126"/>
      <c r="G73" s="127"/>
      <c r="H73" s="122"/>
      <c r="I73" s="144"/>
      <c r="J73" s="144"/>
      <c r="K73" s="144"/>
      <c r="L73" s="144"/>
      <c r="M73" s="144"/>
      <c r="N73" s="144"/>
    </row>
    <row r="74" spans="1:14" ht="15">
      <c r="A74" s="123"/>
      <c r="B74" s="124"/>
      <c r="C74" s="124"/>
      <c r="D74" s="125"/>
      <c r="E74" s="145"/>
      <c r="F74" s="126"/>
      <c r="G74" s="127"/>
      <c r="H74" s="122"/>
      <c r="I74" s="144"/>
      <c r="J74" s="144"/>
      <c r="K74" s="144"/>
      <c r="L74" s="144"/>
      <c r="M74" s="144"/>
      <c r="N74" s="144"/>
    </row>
    <row r="75" spans="1:14" ht="15">
      <c r="A75" s="123"/>
      <c r="B75" s="124"/>
      <c r="C75" s="124"/>
      <c r="D75" s="125"/>
      <c r="E75" s="145"/>
      <c r="F75" s="126"/>
      <c r="G75" s="127"/>
      <c r="H75" s="122"/>
      <c r="I75" s="144"/>
      <c r="J75" s="144"/>
      <c r="K75" s="144"/>
      <c r="L75" s="144"/>
      <c r="M75" s="144"/>
      <c r="N75" s="144"/>
    </row>
    <row r="76" spans="1:14" ht="15">
      <c r="A76" s="123"/>
      <c r="B76" s="124"/>
      <c r="C76" s="124"/>
      <c r="D76" s="125"/>
      <c r="E76" s="145"/>
      <c r="F76" s="126"/>
      <c r="G76" s="127"/>
      <c r="H76" s="122"/>
      <c r="I76" s="144"/>
      <c r="J76" s="144"/>
      <c r="K76" s="144"/>
      <c r="L76" s="144"/>
      <c r="M76" s="144"/>
      <c r="N76" s="144"/>
    </row>
    <row r="77" spans="1:14" ht="15">
      <c r="A77" s="130"/>
      <c r="B77" s="131"/>
      <c r="C77" s="132"/>
      <c r="D77" s="132"/>
      <c r="E77" s="147"/>
      <c r="F77" s="133"/>
      <c r="G77" s="134"/>
      <c r="H77" s="131"/>
      <c r="I77" s="144"/>
      <c r="J77" s="144"/>
      <c r="K77" s="144"/>
      <c r="L77" s="144"/>
      <c r="M77" s="144"/>
      <c r="N77" s="144"/>
    </row>
    <row r="78" spans="1:14" ht="15">
      <c r="A78" s="130"/>
      <c r="B78" s="131"/>
      <c r="C78" s="132"/>
      <c r="D78" s="132"/>
      <c r="E78" s="147"/>
      <c r="F78" s="133"/>
      <c r="G78" s="134"/>
      <c r="H78" s="131"/>
      <c r="I78" s="144"/>
      <c r="J78" s="144"/>
      <c r="K78" s="144"/>
      <c r="L78" s="144"/>
      <c r="M78" s="144"/>
      <c r="N78" s="144"/>
    </row>
    <row r="79" spans="1:14" ht="15">
      <c r="A79" s="137"/>
      <c r="B79" s="132"/>
      <c r="C79" s="132"/>
      <c r="D79" s="132"/>
      <c r="E79" s="148"/>
      <c r="F79" s="133"/>
      <c r="G79" s="134"/>
      <c r="H79" s="132"/>
      <c r="I79" s="144"/>
      <c r="J79" s="144"/>
      <c r="K79" s="144"/>
      <c r="L79" s="144"/>
      <c r="M79" s="144"/>
      <c r="N79" s="144"/>
    </row>
    <row r="80" spans="1:14" ht="15">
      <c r="A80" s="123"/>
      <c r="B80" s="124"/>
      <c r="C80" s="124"/>
      <c r="D80" s="125"/>
      <c r="E80" s="145"/>
      <c r="F80" s="126"/>
      <c r="G80" s="127"/>
      <c r="H80" s="122"/>
      <c r="I80" s="144"/>
      <c r="J80" s="144"/>
      <c r="K80" s="144"/>
      <c r="L80" s="144"/>
      <c r="M80" s="144"/>
      <c r="N80" s="144"/>
    </row>
    <row r="81" spans="1:14" ht="15">
      <c r="A81" s="137"/>
      <c r="B81" s="132"/>
      <c r="C81" s="132"/>
      <c r="D81" s="132"/>
      <c r="E81" s="148"/>
      <c r="F81" s="133"/>
      <c r="G81" s="134"/>
      <c r="H81" s="132"/>
      <c r="I81" s="144"/>
      <c r="J81" s="144"/>
      <c r="K81" s="144"/>
      <c r="L81" s="144"/>
      <c r="M81" s="144"/>
      <c r="N81" s="144"/>
    </row>
    <row r="82" spans="1:14" ht="15">
      <c r="A82" s="138"/>
      <c r="B82" s="139"/>
      <c r="C82" s="139"/>
      <c r="D82" s="139"/>
      <c r="E82" s="149"/>
      <c r="F82" s="140"/>
      <c r="G82" s="141"/>
      <c r="H82" s="139"/>
      <c r="I82" s="144"/>
      <c r="J82" s="144"/>
      <c r="K82" s="144"/>
      <c r="L82" s="144"/>
      <c r="M82" s="144"/>
      <c r="N82" s="144"/>
    </row>
    <row r="83" spans="1:14" ht="15">
      <c r="A83" s="144"/>
      <c r="B83" s="144"/>
      <c r="C83" s="144"/>
      <c r="D83" s="144"/>
      <c r="E83" s="144"/>
      <c r="F83" s="144"/>
      <c r="G83" s="144"/>
      <c r="H83" s="144"/>
      <c r="I83" s="144"/>
      <c r="J83" s="144"/>
      <c r="K83" s="144"/>
      <c r="L83" s="144"/>
      <c r="M83" s="144"/>
      <c r="N83" s="144"/>
    </row>
    <row r="84" spans="1:14" ht="15">
      <c r="A84" s="144">
        <f ca="1">TODAY()</f>
        <v>43803</v>
      </c>
      <c r="B84" s="144"/>
      <c r="C84" s="144"/>
      <c r="D84" s="144"/>
      <c r="E84" s="144"/>
      <c r="F84" s="144"/>
      <c r="G84" s="144"/>
      <c r="H84" s="144"/>
      <c r="I84" s="144"/>
      <c r="J84" s="144"/>
      <c r="K84" s="144"/>
      <c r="L84" s="144"/>
      <c r="M84" s="144"/>
      <c r="N84" s="144"/>
    </row>
    <row r="85" spans="1:14" ht="15">
      <c r="A85" s="144"/>
      <c r="B85" s="144"/>
      <c r="C85" s="144"/>
      <c r="D85" s="144"/>
      <c r="E85" s="144"/>
      <c r="F85" s="144"/>
      <c r="G85" s="144"/>
      <c r="H85" s="144"/>
      <c r="I85" s="144"/>
      <c r="J85" s="144"/>
      <c r="K85" s="144"/>
      <c r="L85" s="144"/>
      <c r="M85" s="144"/>
      <c r="N85" s="144"/>
    </row>
    <row r="86" spans="1:14" ht="15">
      <c r="A86" s="144"/>
      <c r="B86" s="144"/>
      <c r="C86" s="144"/>
      <c r="D86" s="144"/>
      <c r="E86" s="144"/>
      <c r="F86" s="144"/>
      <c r="G86" s="144"/>
      <c r="H86" s="144"/>
      <c r="I86" s="144"/>
      <c r="J86" s="144"/>
      <c r="K86" s="144"/>
      <c r="L86" s="144"/>
      <c r="M86" s="144"/>
      <c r="N86" s="144"/>
    </row>
    <row r="87" spans="1:14" ht="15">
      <c r="A87" s="144"/>
      <c r="B87" s="144"/>
      <c r="C87" s="144"/>
      <c r="D87" s="144"/>
      <c r="E87" s="144"/>
      <c r="F87" s="144"/>
      <c r="G87" s="144"/>
      <c r="H87" s="144"/>
      <c r="I87" s="144"/>
      <c r="J87" s="144"/>
      <c r="K87" s="144"/>
      <c r="L87" s="144"/>
      <c r="M87" s="144"/>
      <c r="N87" s="144"/>
    </row>
    <row r="88" spans="1:14" ht="15">
      <c r="A88" s="144"/>
      <c r="B88" s="144"/>
      <c r="C88" s="144"/>
      <c r="D88" s="144"/>
      <c r="E88" s="144"/>
      <c r="F88" s="144"/>
      <c r="G88" s="144"/>
      <c r="H88" s="144"/>
      <c r="I88" s="144"/>
      <c r="J88" s="144"/>
      <c r="K88" s="144"/>
      <c r="L88" s="144"/>
      <c r="M88" s="144"/>
      <c r="N88" s="144"/>
    </row>
    <row r="89" spans="1:14" ht="15">
      <c r="A89" s="144"/>
      <c r="B89" s="144"/>
      <c r="C89" s="144"/>
      <c r="D89" s="144"/>
      <c r="E89" s="144"/>
      <c r="F89" s="144"/>
      <c r="G89" s="144"/>
      <c r="H89" s="144"/>
      <c r="I89" s="144"/>
      <c r="J89" s="144"/>
      <c r="K89" s="144"/>
      <c r="L89" s="144"/>
      <c r="M89" s="144"/>
      <c r="N89" s="144"/>
    </row>
    <row r="90" spans="1:14" ht="15">
      <c r="A90" s="144"/>
      <c r="B90" s="144"/>
      <c r="C90" s="144"/>
      <c r="D90" s="144"/>
      <c r="E90" s="144"/>
      <c r="F90" s="144"/>
      <c r="G90" s="144"/>
      <c r="H90" s="144"/>
      <c r="I90" s="144"/>
      <c r="J90" s="144"/>
      <c r="K90" s="144"/>
      <c r="L90" s="144"/>
      <c r="M90" s="144"/>
      <c r="N90" s="144"/>
    </row>
    <row r="91" spans="1:14" ht="15">
      <c r="A91" s="144"/>
      <c r="B91" s="144"/>
      <c r="C91" s="144"/>
      <c r="D91" s="144"/>
      <c r="E91" s="144"/>
      <c r="F91" s="144"/>
      <c r="G91" s="144"/>
      <c r="H91" s="144"/>
      <c r="I91" s="144"/>
      <c r="J91" s="144"/>
      <c r="K91" s="144"/>
      <c r="L91" s="144"/>
      <c r="M91" s="144"/>
      <c r="N91" s="144"/>
    </row>
    <row r="92" spans="1:14" ht="15">
      <c r="A92" s="144"/>
      <c r="B92" s="144"/>
      <c r="C92" s="144"/>
      <c r="D92" s="144"/>
      <c r="E92" s="144"/>
      <c r="F92" s="144"/>
      <c r="G92" s="144"/>
      <c r="H92" s="144"/>
      <c r="I92" s="144"/>
      <c r="J92" s="144"/>
      <c r="K92" s="144"/>
      <c r="L92" s="144"/>
      <c r="M92" s="144"/>
      <c r="N92" s="144"/>
    </row>
    <row r="93" spans="1:14" ht="15">
      <c r="A93" s="144"/>
      <c r="B93" s="144"/>
      <c r="C93" s="144"/>
      <c r="D93" s="144"/>
      <c r="E93" s="144"/>
      <c r="F93" s="144"/>
      <c r="G93" s="144"/>
      <c r="H93" s="144"/>
      <c r="I93" s="144"/>
      <c r="J93" s="144"/>
      <c r="K93" s="144"/>
      <c r="L93" s="144"/>
      <c r="M93" s="144"/>
      <c r="N93" s="144"/>
    </row>
    <row r="94" spans="1:14" ht="15">
      <c r="A94" s="144"/>
      <c r="B94" s="144"/>
      <c r="C94" s="144"/>
      <c r="D94" s="144"/>
      <c r="E94" s="144"/>
      <c r="F94" s="144"/>
      <c r="G94" s="144"/>
      <c r="H94" s="144"/>
      <c r="I94" s="144"/>
      <c r="J94" s="144"/>
      <c r="K94" s="144"/>
      <c r="L94" s="144"/>
      <c r="M94" s="144"/>
      <c r="N94" s="144"/>
    </row>
    <row r="95" spans="1:14" ht="15">
      <c r="A95" s="144"/>
      <c r="B95" s="144"/>
      <c r="C95" s="144"/>
      <c r="D95" s="144"/>
      <c r="E95" s="144"/>
      <c r="F95" s="144"/>
      <c r="G95" s="144"/>
      <c r="H95" s="144"/>
      <c r="I95" s="144"/>
      <c r="J95" s="144"/>
      <c r="K95" s="144"/>
      <c r="L95" s="144"/>
      <c r="M95" s="144"/>
      <c r="N95" s="144"/>
    </row>
    <row r="96" spans="1:14" ht="15">
      <c r="A96" s="144"/>
      <c r="B96" s="144"/>
      <c r="C96" s="144"/>
      <c r="D96" s="144"/>
      <c r="E96" s="144"/>
      <c r="F96" s="144"/>
      <c r="G96" s="144"/>
      <c r="H96" s="144"/>
      <c r="I96" s="144"/>
      <c r="J96" s="144"/>
      <c r="K96" s="144"/>
      <c r="L96" s="144"/>
      <c r="M96" s="144"/>
      <c r="N96" s="144"/>
    </row>
    <row r="97" spans="1:14" ht="15">
      <c r="A97" s="144"/>
      <c r="B97" s="144"/>
      <c r="C97" s="144"/>
      <c r="D97" s="144"/>
      <c r="E97" s="144"/>
      <c r="F97" s="144"/>
      <c r="G97" s="144"/>
      <c r="H97" s="144"/>
      <c r="I97" s="144"/>
      <c r="J97" s="144"/>
      <c r="K97" s="144"/>
      <c r="L97" s="144"/>
      <c r="M97" s="144"/>
      <c r="N97" s="144"/>
    </row>
    <row r="98" spans="1:14" ht="15">
      <c r="A98" s="144"/>
      <c r="B98" s="144"/>
      <c r="C98" s="144"/>
      <c r="D98" s="144"/>
      <c r="E98" s="144"/>
      <c r="F98" s="144"/>
      <c r="G98" s="144"/>
      <c r="H98" s="144"/>
      <c r="I98" s="144"/>
      <c r="J98" s="144"/>
      <c r="K98" s="144"/>
      <c r="L98" s="144"/>
      <c r="M98" s="144"/>
      <c r="N98" s="144"/>
    </row>
    <row r="99" spans="1:14" ht="15">
      <c r="A99" s="144"/>
      <c r="B99" s="144"/>
      <c r="C99" s="144"/>
      <c r="D99" s="144"/>
      <c r="E99" s="144"/>
      <c r="F99" s="144"/>
      <c r="G99" s="144"/>
      <c r="H99" s="144"/>
      <c r="I99" s="144"/>
      <c r="J99" s="144"/>
      <c r="K99" s="144"/>
      <c r="L99" s="144"/>
      <c r="M99" s="144"/>
      <c r="N99" s="144"/>
    </row>
    <row r="100" spans="1:14" ht="15">
      <c r="A100" s="144"/>
      <c r="B100" s="144"/>
      <c r="C100" s="144"/>
      <c r="D100" s="144"/>
      <c r="E100" s="144"/>
      <c r="F100" s="144"/>
      <c r="G100" s="144"/>
      <c r="H100" s="144"/>
      <c r="I100" s="144"/>
      <c r="J100" s="144"/>
      <c r="K100" s="144"/>
      <c r="L100" s="144"/>
      <c r="M100" s="144"/>
      <c r="N100" s="144"/>
    </row>
    <row r="101" spans="1:14" ht="15">
      <c r="A101" s="144"/>
      <c r="B101" s="144"/>
      <c r="C101" s="144"/>
      <c r="D101" s="144"/>
      <c r="E101" s="144"/>
      <c r="F101" s="144"/>
      <c r="G101" s="144"/>
      <c r="H101" s="144"/>
      <c r="I101" s="144"/>
      <c r="J101" s="144"/>
      <c r="K101" s="144"/>
      <c r="L101" s="144"/>
      <c r="M101" s="144"/>
      <c r="N101" s="144"/>
    </row>
    <row r="102" spans="1:14" ht="15">
      <c r="A102" s="144"/>
      <c r="B102" s="144"/>
      <c r="C102" s="144"/>
      <c r="D102" s="144"/>
      <c r="E102" s="144"/>
      <c r="F102" s="144"/>
      <c r="G102" s="144"/>
      <c r="H102" s="144"/>
      <c r="I102" s="144"/>
      <c r="J102" s="144"/>
      <c r="K102" s="144"/>
      <c r="L102" s="144"/>
      <c r="M102" s="144"/>
      <c r="N102" s="144"/>
    </row>
    <row r="103" spans="1:14" ht="15">
      <c r="A103" s="144"/>
      <c r="B103" s="144"/>
      <c r="C103" s="144"/>
      <c r="D103" s="144"/>
      <c r="E103" s="144"/>
      <c r="F103" s="144"/>
      <c r="G103" s="144"/>
      <c r="H103" s="144"/>
      <c r="I103" s="144"/>
      <c r="J103" s="144"/>
      <c r="K103" s="144"/>
      <c r="L103" s="144"/>
      <c r="M103" s="144"/>
      <c r="N103" s="144"/>
    </row>
    <row r="104" spans="1:14" ht="15">
      <c r="A104" s="144"/>
      <c r="B104" s="144"/>
      <c r="C104" s="144"/>
      <c r="D104" s="144"/>
      <c r="E104" s="144"/>
      <c r="F104" s="144"/>
      <c r="G104" s="144"/>
      <c r="H104" s="144"/>
      <c r="I104" s="144"/>
      <c r="J104" s="144"/>
      <c r="K104" s="144"/>
      <c r="L104" s="144"/>
      <c r="M104" s="144"/>
      <c r="N104" s="144"/>
    </row>
    <row r="105" spans="1:14" ht="15">
      <c r="A105" s="144"/>
      <c r="B105" s="144"/>
      <c r="C105" s="144"/>
      <c r="D105" s="144"/>
      <c r="E105" s="144"/>
      <c r="F105" s="144"/>
      <c r="G105" s="144"/>
      <c r="H105" s="144"/>
      <c r="I105" s="144"/>
      <c r="J105" s="144"/>
      <c r="K105" s="144"/>
      <c r="L105" s="144"/>
      <c r="M105" s="144"/>
      <c r="N105" s="144"/>
    </row>
    <row r="106" spans="1:14" ht="15">
      <c r="A106" s="144"/>
      <c r="B106" s="144"/>
      <c r="C106" s="144"/>
      <c r="D106" s="144"/>
      <c r="E106" s="144"/>
      <c r="F106" s="144"/>
      <c r="G106" s="144"/>
      <c r="H106" s="144"/>
      <c r="I106" s="144"/>
      <c r="J106" s="144"/>
      <c r="K106" s="144"/>
      <c r="L106" s="144"/>
      <c r="M106" s="144"/>
      <c r="N106" s="144"/>
    </row>
    <row r="107" spans="1:14" ht="15">
      <c r="A107" s="144"/>
      <c r="B107" s="144"/>
      <c r="C107" s="144"/>
      <c r="D107" s="144"/>
      <c r="E107" s="144"/>
      <c r="F107" s="144"/>
      <c r="G107" s="144"/>
      <c r="H107" s="144"/>
      <c r="I107" s="144"/>
      <c r="J107" s="144"/>
      <c r="K107" s="144"/>
      <c r="L107" s="144"/>
      <c r="M107" s="144"/>
      <c r="N107" s="144"/>
    </row>
    <row r="108" spans="1:14" ht="15">
      <c r="A108" s="144"/>
      <c r="B108" s="144"/>
      <c r="C108" s="144"/>
      <c r="D108" s="144"/>
      <c r="E108" s="144"/>
      <c r="F108" s="144"/>
      <c r="G108" s="144"/>
      <c r="H108" s="144"/>
      <c r="I108" s="144"/>
      <c r="J108" s="144"/>
      <c r="K108" s="144"/>
      <c r="L108" s="144"/>
      <c r="M108" s="144"/>
      <c r="N108" s="144"/>
    </row>
    <row r="109" spans="1:14" ht="15">
      <c r="A109" s="144"/>
      <c r="B109" s="144"/>
      <c r="C109" s="144"/>
      <c r="D109" s="144"/>
      <c r="E109" s="144"/>
      <c r="F109" s="144"/>
      <c r="G109" s="144"/>
      <c r="H109" s="144"/>
      <c r="I109" s="144"/>
      <c r="J109" s="144"/>
      <c r="K109" s="144"/>
      <c r="L109" s="144"/>
      <c r="M109" s="144"/>
      <c r="N109" s="144"/>
    </row>
    <row r="110" spans="1:14" ht="15">
      <c r="A110" s="144"/>
      <c r="B110" s="144"/>
      <c r="C110" s="144"/>
      <c r="D110" s="144"/>
      <c r="E110" s="144"/>
      <c r="F110" s="144"/>
      <c r="G110" s="144"/>
      <c r="H110" s="144"/>
      <c r="I110" s="144"/>
      <c r="J110" s="144"/>
      <c r="K110" s="144"/>
      <c r="L110" s="144"/>
      <c r="M110" s="144"/>
      <c r="N110" s="144"/>
    </row>
    <row r="111" spans="1:14" ht="15">
      <c r="A111" s="144"/>
      <c r="B111" s="144"/>
      <c r="C111" s="144"/>
      <c r="D111" s="144"/>
      <c r="E111" s="144"/>
      <c r="F111" s="144"/>
      <c r="G111" s="144"/>
      <c r="H111" s="144"/>
      <c r="I111" s="144"/>
      <c r="J111" s="144"/>
      <c r="K111" s="144"/>
      <c r="L111" s="144"/>
      <c r="M111" s="144"/>
      <c r="N111" s="144"/>
    </row>
    <row r="112" spans="1:14" ht="15">
      <c r="A112" s="144"/>
      <c r="B112" s="144"/>
      <c r="C112" s="144"/>
      <c r="D112" s="144"/>
      <c r="E112" s="144"/>
      <c r="F112" s="144"/>
      <c r="G112" s="144"/>
      <c r="H112" s="144"/>
      <c r="I112" s="144"/>
      <c r="J112" s="144"/>
      <c r="K112" s="144"/>
      <c r="L112" s="144"/>
      <c r="M112" s="144"/>
      <c r="N112" s="144"/>
    </row>
    <row r="113" spans="1:14" ht="15">
      <c r="A113" s="144"/>
      <c r="B113" s="144"/>
      <c r="C113" s="144"/>
      <c r="D113" s="144"/>
      <c r="E113" s="144"/>
      <c r="F113" s="144"/>
      <c r="G113" s="144"/>
      <c r="H113" s="144"/>
      <c r="I113" s="144"/>
      <c r="J113" s="144"/>
      <c r="K113" s="144"/>
      <c r="L113" s="144"/>
      <c r="M113" s="144"/>
      <c r="N113" s="144"/>
    </row>
    <row r="114" spans="1:14" ht="15">
      <c r="A114" s="144"/>
      <c r="B114" s="144"/>
      <c r="C114" s="144"/>
      <c r="D114" s="144"/>
      <c r="E114" s="144"/>
      <c r="F114" s="144"/>
      <c r="G114" s="144"/>
      <c r="H114" s="144"/>
      <c r="I114" s="144"/>
      <c r="J114" s="144"/>
      <c r="K114" s="144"/>
      <c r="L114" s="144"/>
      <c r="M114" s="144"/>
      <c r="N114" s="144"/>
    </row>
    <row r="115" spans="1:14" ht="15">
      <c r="A115" s="144"/>
      <c r="B115" s="144"/>
      <c r="C115" s="144"/>
      <c r="D115" s="144"/>
      <c r="E115" s="144"/>
      <c r="F115" s="144"/>
      <c r="G115" s="144"/>
      <c r="H115" s="144"/>
      <c r="I115" s="144"/>
      <c r="J115" s="144"/>
      <c r="K115" s="144"/>
      <c r="L115" s="144"/>
      <c r="M115" s="144"/>
      <c r="N115" s="144"/>
    </row>
    <row r="116" spans="1:14" ht="15">
      <c r="A116" s="144"/>
      <c r="B116" s="144"/>
      <c r="C116" s="144"/>
      <c r="D116" s="144"/>
      <c r="E116" s="144"/>
      <c r="F116" s="144"/>
      <c r="G116" s="144"/>
      <c r="H116" s="144"/>
      <c r="I116" s="144"/>
      <c r="J116" s="144"/>
      <c r="K116" s="144"/>
      <c r="L116" s="144"/>
      <c r="M116" s="144"/>
      <c r="N116" s="144"/>
    </row>
    <row r="117" spans="1:14" ht="15">
      <c r="A117" s="144"/>
      <c r="B117" s="144"/>
      <c r="C117" s="144"/>
      <c r="D117" s="144"/>
      <c r="E117" s="144"/>
      <c r="F117" s="144"/>
      <c r="G117" s="144"/>
      <c r="H117" s="144"/>
      <c r="I117" s="144"/>
      <c r="J117" s="144"/>
      <c r="K117" s="144"/>
      <c r="L117" s="144"/>
      <c r="M117" s="144"/>
      <c r="N117" s="144"/>
    </row>
    <row r="118" spans="1:14" ht="15">
      <c r="A118" s="144"/>
      <c r="B118" s="144"/>
      <c r="C118" s="144"/>
      <c r="D118" s="144"/>
      <c r="E118" s="144"/>
      <c r="F118" s="144"/>
      <c r="G118" s="144"/>
      <c r="H118" s="144"/>
      <c r="I118" s="144"/>
      <c r="J118" s="144"/>
      <c r="K118" s="144"/>
      <c r="L118" s="144"/>
      <c r="M118" s="144"/>
      <c r="N118" s="144"/>
    </row>
    <row r="119" spans="1:14" ht="15">
      <c r="A119" s="144"/>
      <c r="B119" s="144"/>
      <c r="C119" s="144"/>
      <c r="D119" s="144"/>
      <c r="E119" s="144"/>
      <c r="F119" s="144"/>
      <c r="G119" s="144"/>
      <c r="H119" s="144"/>
      <c r="I119" s="144"/>
      <c r="J119" s="144"/>
      <c r="K119" s="144"/>
      <c r="L119" s="144"/>
      <c r="M119" s="144"/>
      <c r="N119" s="144"/>
    </row>
    <row r="120" spans="1:14" ht="15">
      <c r="A120" s="144"/>
      <c r="B120" s="144"/>
      <c r="C120" s="144"/>
      <c r="D120" s="144"/>
      <c r="E120" s="144"/>
      <c r="F120" s="144"/>
      <c r="G120" s="144"/>
      <c r="H120" s="144"/>
      <c r="I120" s="144"/>
      <c r="J120" s="144"/>
      <c r="K120" s="144"/>
      <c r="L120" s="144"/>
      <c r="M120" s="144"/>
      <c r="N120" s="144"/>
    </row>
    <row r="121" spans="1:14" ht="15">
      <c r="A121" s="144"/>
      <c r="B121" s="144"/>
      <c r="C121" s="144"/>
      <c r="D121" s="144"/>
      <c r="E121" s="144"/>
      <c r="F121" s="144"/>
      <c r="G121" s="144"/>
      <c r="H121" s="144"/>
      <c r="I121" s="144"/>
      <c r="J121" s="144"/>
      <c r="K121" s="144"/>
      <c r="L121" s="144"/>
      <c r="M121" s="144"/>
      <c r="N121" s="144"/>
    </row>
    <row r="122" spans="1:14" ht="15">
      <c r="A122" s="144"/>
      <c r="B122" s="144"/>
      <c r="C122" s="144"/>
      <c r="D122" s="144"/>
      <c r="E122" s="144"/>
      <c r="F122" s="144"/>
      <c r="G122" s="144"/>
      <c r="H122" s="144"/>
      <c r="I122" s="144"/>
      <c r="J122" s="144"/>
      <c r="K122" s="144"/>
      <c r="L122" s="144"/>
      <c r="M122" s="144"/>
      <c r="N122" s="144"/>
    </row>
    <row r="123" spans="1:14" ht="15">
      <c r="A123" s="144"/>
      <c r="B123" s="144"/>
      <c r="C123" s="144"/>
      <c r="D123" s="144"/>
      <c r="E123" s="144"/>
      <c r="F123" s="144"/>
      <c r="G123" s="144"/>
      <c r="H123" s="144"/>
      <c r="I123" s="144"/>
      <c r="J123" s="144"/>
      <c r="K123" s="144"/>
      <c r="L123" s="144"/>
      <c r="M123" s="144"/>
      <c r="N123" s="144"/>
    </row>
    <row r="124" spans="1:14" ht="15">
      <c r="A124" s="144"/>
      <c r="B124" s="144"/>
      <c r="C124" s="144"/>
      <c r="D124" s="144"/>
      <c r="E124" s="144"/>
      <c r="F124" s="144"/>
      <c r="G124" s="144"/>
      <c r="H124" s="144"/>
      <c r="I124" s="144"/>
      <c r="J124" s="144"/>
      <c r="K124" s="144"/>
      <c r="L124" s="144"/>
      <c r="M124" s="144"/>
      <c r="N124" s="144"/>
    </row>
    <row r="125" spans="1:14" ht="15">
      <c r="A125" s="144"/>
      <c r="B125" s="144"/>
      <c r="C125" s="144"/>
      <c r="D125" s="144"/>
      <c r="E125" s="144"/>
      <c r="F125" s="144"/>
      <c r="G125" s="144"/>
      <c r="H125" s="144"/>
      <c r="I125" s="144"/>
      <c r="J125" s="144"/>
      <c r="K125" s="144"/>
      <c r="L125" s="144"/>
      <c r="M125" s="144"/>
      <c r="N125" s="144"/>
    </row>
    <row r="126" spans="1:14" ht="15">
      <c r="A126" s="144"/>
      <c r="B126" s="144"/>
      <c r="C126" s="144"/>
      <c r="D126" s="144"/>
      <c r="E126" s="144"/>
      <c r="F126" s="144"/>
      <c r="G126" s="144"/>
      <c r="H126" s="144"/>
      <c r="I126" s="144"/>
      <c r="J126" s="144"/>
      <c r="K126" s="144"/>
      <c r="L126" s="144"/>
      <c r="M126" s="144"/>
      <c r="N126" s="144"/>
    </row>
    <row r="127" spans="1:14" ht="15">
      <c r="A127" s="144"/>
      <c r="B127" s="144"/>
      <c r="C127" s="144"/>
      <c r="D127" s="144"/>
      <c r="E127" s="144"/>
      <c r="F127" s="144"/>
      <c r="G127" s="144"/>
      <c r="H127" s="144"/>
      <c r="I127" s="144"/>
      <c r="J127" s="144"/>
      <c r="K127" s="144"/>
      <c r="L127" s="144"/>
      <c r="M127" s="144"/>
      <c r="N127" s="144"/>
    </row>
    <row r="128" spans="1:14" ht="15">
      <c r="A128" s="144"/>
      <c r="B128" s="144"/>
      <c r="C128" s="144"/>
      <c r="D128" s="144"/>
      <c r="E128" s="144"/>
      <c r="F128" s="144"/>
      <c r="G128" s="144"/>
      <c r="H128" s="144"/>
      <c r="I128" s="144"/>
      <c r="J128" s="144"/>
      <c r="K128" s="144"/>
      <c r="L128" s="144"/>
      <c r="M128" s="144"/>
      <c r="N128" s="144"/>
    </row>
    <row r="129" spans="1:14" ht="15">
      <c r="A129" s="144"/>
      <c r="B129" s="144"/>
      <c r="C129" s="144"/>
      <c r="D129" s="144"/>
      <c r="E129" s="144"/>
      <c r="F129" s="144"/>
      <c r="G129" s="144"/>
      <c r="H129" s="144"/>
      <c r="I129" s="144"/>
      <c r="J129" s="144"/>
      <c r="K129" s="144"/>
      <c r="L129" s="144"/>
      <c r="M129" s="144"/>
      <c r="N129" s="144"/>
    </row>
    <row r="130" spans="1:14" ht="15">
      <c r="A130" s="144"/>
      <c r="B130" s="144"/>
      <c r="C130" s="144"/>
      <c r="D130" s="144"/>
      <c r="E130" s="144"/>
      <c r="F130" s="144"/>
      <c r="G130" s="144"/>
      <c r="H130" s="144"/>
      <c r="I130" s="144"/>
      <c r="J130" s="144"/>
      <c r="K130" s="144"/>
      <c r="L130" s="144"/>
      <c r="M130" s="144"/>
      <c r="N130" s="144"/>
    </row>
    <row r="131" spans="1:14" ht="15">
      <c r="A131" s="144"/>
      <c r="B131" s="144"/>
      <c r="C131" s="144"/>
      <c r="D131" s="144"/>
      <c r="E131" s="144"/>
      <c r="F131" s="144"/>
      <c r="G131" s="144"/>
      <c r="H131" s="144"/>
      <c r="I131" s="144"/>
      <c r="J131" s="144"/>
      <c r="K131" s="144"/>
      <c r="L131" s="144"/>
      <c r="M131" s="144"/>
      <c r="N131" s="144"/>
    </row>
    <row r="132" spans="1:14" ht="15">
      <c r="A132" s="144"/>
      <c r="B132" s="144"/>
      <c r="C132" s="144"/>
      <c r="D132" s="144"/>
      <c r="E132" s="144"/>
      <c r="F132" s="144"/>
      <c r="G132" s="144"/>
      <c r="H132" s="144"/>
      <c r="I132" s="144"/>
      <c r="J132" s="144"/>
      <c r="K132" s="144"/>
      <c r="L132" s="144"/>
      <c r="M132" s="144"/>
      <c r="N132" s="144"/>
    </row>
    <row r="133" spans="1:14" ht="15">
      <c r="A133" s="144"/>
      <c r="B133" s="144"/>
      <c r="C133" s="144"/>
      <c r="D133" s="144"/>
      <c r="E133" s="144"/>
      <c r="F133" s="144"/>
      <c r="G133" s="144"/>
      <c r="H133" s="144"/>
      <c r="I133" s="144"/>
      <c r="J133" s="144"/>
      <c r="K133" s="144"/>
      <c r="L133" s="144"/>
      <c r="M133" s="144"/>
      <c r="N133" s="144"/>
    </row>
    <row r="134" spans="1:14" ht="15">
      <c r="A134" s="144"/>
      <c r="B134" s="144"/>
      <c r="C134" s="144"/>
      <c r="D134" s="144"/>
      <c r="E134" s="144"/>
      <c r="F134" s="144"/>
      <c r="G134" s="144"/>
      <c r="H134" s="144"/>
      <c r="I134" s="144"/>
      <c r="J134" s="144"/>
      <c r="K134" s="144"/>
      <c r="L134" s="144"/>
      <c r="M134" s="144"/>
      <c r="N134" s="144"/>
    </row>
    <row r="135" spans="1:14" ht="15">
      <c r="A135" s="144"/>
      <c r="B135" s="144"/>
      <c r="C135" s="144"/>
      <c r="D135" s="144"/>
      <c r="E135" s="144"/>
      <c r="F135" s="144"/>
      <c r="G135" s="144"/>
      <c r="H135" s="144"/>
      <c r="I135" s="144"/>
      <c r="J135" s="144"/>
      <c r="K135" s="144"/>
      <c r="L135" s="144"/>
      <c r="M135" s="144"/>
      <c r="N135" s="144"/>
    </row>
    <row r="136" spans="1:14" ht="15">
      <c r="A136" s="144"/>
      <c r="B136" s="144"/>
      <c r="C136" s="144"/>
      <c r="D136" s="144"/>
      <c r="E136" s="144"/>
      <c r="F136" s="144"/>
      <c r="G136" s="144"/>
      <c r="H136" s="144"/>
      <c r="I136" s="144"/>
      <c r="J136" s="144"/>
      <c r="K136" s="144"/>
      <c r="L136" s="144"/>
      <c r="M136" s="144"/>
      <c r="N136" s="144"/>
    </row>
    <row r="137" spans="1:14" ht="15">
      <c r="A137" s="144"/>
      <c r="B137" s="144"/>
      <c r="C137" s="144"/>
      <c r="D137" s="144"/>
      <c r="E137" s="144"/>
      <c r="F137" s="144"/>
      <c r="G137" s="144"/>
      <c r="H137" s="144"/>
      <c r="I137" s="144"/>
      <c r="J137" s="144"/>
      <c r="K137" s="144"/>
      <c r="L137" s="144"/>
      <c r="M137" s="144"/>
      <c r="N137" s="144"/>
    </row>
    <row r="138" spans="1:14" ht="15">
      <c r="A138" s="144"/>
      <c r="B138" s="144"/>
      <c r="C138" s="144"/>
      <c r="D138" s="144"/>
      <c r="E138" s="144"/>
      <c r="F138" s="144"/>
      <c r="G138" s="144"/>
      <c r="H138" s="144"/>
      <c r="I138" s="144"/>
      <c r="J138" s="144"/>
      <c r="K138" s="144"/>
      <c r="L138" s="144"/>
      <c r="M138" s="144"/>
      <c r="N138" s="144"/>
    </row>
    <row r="139" spans="1:14" ht="15">
      <c r="A139" s="144"/>
      <c r="B139" s="144"/>
      <c r="C139" s="144"/>
      <c r="D139" s="144"/>
      <c r="E139" s="144"/>
      <c r="F139" s="144"/>
      <c r="G139" s="144"/>
      <c r="H139" s="144"/>
      <c r="I139" s="144"/>
      <c r="J139" s="144"/>
      <c r="K139" s="144"/>
      <c r="L139" s="144"/>
      <c r="M139" s="144"/>
      <c r="N139" s="144"/>
    </row>
    <row r="140" spans="1:14" ht="15">
      <c r="A140" s="144"/>
      <c r="B140" s="144"/>
      <c r="C140" s="144"/>
      <c r="D140" s="144"/>
      <c r="E140" s="144"/>
      <c r="F140" s="144"/>
      <c r="G140" s="144"/>
      <c r="H140" s="144"/>
      <c r="I140" s="144"/>
      <c r="J140" s="144"/>
      <c r="K140" s="144"/>
      <c r="L140" s="144"/>
      <c r="M140" s="144"/>
      <c r="N140" s="144"/>
    </row>
    <row r="141" spans="1:14" ht="15">
      <c r="A141" s="144"/>
      <c r="B141" s="144"/>
      <c r="C141" s="144"/>
      <c r="D141" s="144"/>
      <c r="E141" s="144"/>
      <c r="F141" s="144"/>
      <c r="G141" s="144"/>
      <c r="H141" s="144"/>
      <c r="I141" s="144"/>
      <c r="J141" s="144"/>
      <c r="K141" s="144"/>
      <c r="L141" s="144"/>
      <c r="M141" s="144"/>
      <c r="N141" s="144"/>
    </row>
    <row r="142" spans="1:14" ht="15">
      <c r="A142" s="144"/>
      <c r="B142" s="144"/>
      <c r="C142" s="144"/>
      <c r="D142" s="144"/>
      <c r="E142" s="144"/>
      <c r="F142" s="144"/>
      <c r="G142" s="144"/>
      <c r="H142" s="144"/>
      <c r="I142" s="144"/>
      <c r="J142" s="144"/>
      <c r="K142" s="144"/>
      <c r="L142" s="144"/>
      <c r="M142" s="144"/>
      <c r="N142" s="144"/>
    </row>
    <row r="143" spans="1:14" ht="15">
      <c r="A143" s="144"/>
      <c r="B143" s="144"/>
      <c r="C143" s="144"/>
      <c r="D143" s="144"/>
      <c r="E143" s="144"/>
      <c r="F143" s="144"/>
      <c r="G143" s="144"/>
      <c r="H143" s="144"/>
      <c r="I143" s="144"/>
      <c r="J143" s="144"/>
      <c r="K143" s="144"/>
      <c r="L143" s="144"/>
      <c r="M143" s="144"/>
      <c r="N143" s="144"/>
    </row>
    <row r="144" spans="1:14" ht="15">
      <c r="A144" s="144"/>
      <c r="B144" s="144"/>
      <c r="C144" s="144"/>
      <c r="D144" s="144"/>
      <c r="E144" s="144"/>
      <c r="F144" s="144"/>
      <c r="G144" s="144"/>
      <c r="H144" s="144"/>
      <c r="I144" s="144"/>
      <c r="J144" s="144"/>
      <c r="K144" s="144"/>
      <c r="L144" s="144"/>
      <c r="M144" s="144"/>
      <c r="N144" s="144"/>
    </row>
    <row r="145" spans="1:14" ht="15">
      <c r="A145" s="144"/>
      <c r="B145" s="144"/>
      <c r="C145" s="144"/>
      <c r="D145" s="144"/>
      <c r="E145" s="144"/>
      <c r="F145" s="144"/>
      <c r="G145" s="144"/>
      <c r="H145" s="144"/>
      <c r="I145" s="144"/>
      <c r="J145" s="144"/>
      <c r="K145" s="144"/>
      <c r="L145" s="144"/>
      <c r="M145" s="144"/>
      <c r="N145" s="144"/>
    </row>
    <row r="146" spans="1:14" ht="15">
      <c r="A146" s="144"/>
      <c r="B146" s="144"/>
      <c r="C146" s="144"/>
      <c r="D146" s="144"/>
      <c r="E146" s="144"/>
      <c r="F146" s="144"/>
      <c r="G146" s="144"/>
      <c r="H146" s="144"/>
      <c r="I146" s="144"/>
      <c r="J146" s="144"/>
      <c r="K146" s="144"/>
      <c r="L146" s="144"/>
      <c r="M146" s="144"/>
      <c r="N146" s="144"/>
    </row>
    <row r="147" spans="1:14" ht="15">
      <c r="A147" s="144"/>
      <c r="B147" s="144"/>
      <c r="C147" s="144"/>
      <c r="D147" s="144"/>
      <c r="E147" s="144"/>
      <c r="F147" s="144"/>
      <c r="G147" s="144"/>
      <c r="H147" s="144"/>
      <c r="I147" s="144"/>
      <c r="J147" s="144"/>
      <c r="K147" s="144"/>
      <c r="L147" s="144"/>
      <c r="M147" s="144"/>
      <c r="N147" s="144"/>
    </row>
    <row r="148" spans="1:14" ht="15">
      <c r="A148" s="144"/>
      <c r="B148" s="144"/>
      <c r="C148" s="144"/>
      <c r="D148" s="144"/>
      <c r="E148" s="144"/>
      <c r="F148" s="144"/>
      <c r="G148" s="144"/>
      <c r="H148" s="144"/>
      <c r="I148" s="144"/>
      <c r="J148" s="144"/>
      <c r="K148" s="144"/>
      <c r="L148" s="144"/>
      <c r="M148" s="144"/>
      <c r="N148" s="144"/>
    </row>
    <row r="149" spans="1:14" ht="15">
      <c r="A149" s="144"/>
      <c r="B149" s="144"/>
      <c r="C149" s="144"/>
      <c r="D149" s="144"/>
      <c r="E149" s="144"/>
      <c r="F149" s="144"/>
      <c r="G149" s="144"/>
      <c r="H149" s="144"/>
      <c r="I149" s="144"/>
      <c r="J149" s="144"/>
      <c r="K149" s="144"/>
      <c r="L149" s="144"/>
      <c r="M149" s="144"/>
      <c r="N149" s="144"/>
    </row>
    <row r="150" spans="1:14" ht="15">
      <c r="A150" s="144"/>
      <c r="B150" s="144"/>
      <c r="C150" s="144"/>
      <c r="D150" s="144"/>
      <c r="E150" s="144"/>
      <c r="F150" s="144"/>
      <c r="G150" s="144"/>
      <c r="H150" s="144"/>
      <c r="I150" s="144"/>
      <c r="J150" s="144"/>
      <c r="K150" s="144"/>
      <c r="L150" s="144"/>
      <c r="M150" s="144"/>
      <c r="N150" s="144"/>
    </row>
    <row r="151" spans="1:14" ht="15">
      <c r="A151" s="144"/>
      <c r="B151" s="144"/>
      <c r="C151" s="144"/>
      <c r="D151" s="144"/>
      <c r="E151" s="144"/>
      <c r="F151" s="144"/>
      <c r="G151" s="144"/>
      <c r="H151" s="144"/>
      <c r="I151" s="144"/>
      <c r="J151" s="144"/>
      <c r="K151" s="144"/>
      <c r="L151" s="144"/>
      <c r="M151" s="144"/>
      <c r="N151" s="144"/>
    </row>
    <row r="152" spans="1:14" ht="15">
      <c r="A152" s="144"/>
      <c r="B152" s="144"/>
      <c r="C152" s="144"/>
      <c r="D152" s="144"/>
      <c r="E152" s="144"/>
      <c r="F152" s="144"/>
      <c r="G152" s="144"/>
      <c r="H152" s="144"/>
      <c r="I152" s="144"/>
      <c r="J152" s="144"/>
      <c r="K152" s="144"/>
      <c r="L152" s="144"/>
      <c r="M152" s="144"/>
      <c r="N152" s="144"/>
    </row>
    <row r="153" spans="1:14" ht="15">
      <c r="A153" s="144"/>
      <c r="B153" s="144"/>
      <c r="C153" s="144"/>
      <c r="D153" s="144"/>
      <c r="E153" s="144"/>
      <c r="F153" s="144"/>
      <c r="G153" s="144"/>
      <c r="H153" s="144"/>
      <c r="I153" s="144"/>
      <c r="J153" s="144"/>
      <c r="K153" s="144"/>
      <c r="L153" s="144"/>
      <c r="M153" s="144"/>
      <c r="N153" s="144"/>
    </row>
    <row r="154" spans="1:14" ht="15">
      <c r="A154" s="144"/>
      <c r="B154" s="144"/>
      <c r="C154" s="144"/>
      <c r="D154" s="144"/>
      <c r="E154" s="144"/>
      <c r="F154" s="144"/>
      <c r="G154" s="144"/>
      <c r="H154" s="144"/>
      <c r="I154" s="144"/>
      <c r="J154" s="144"/>
      <c r="K154" s="144"/>
      <c r="L154" s="144"/>
      <c r="M154" s="144"/>
      <c r="N154" s="144"/>
    </row>
    <row r="155" spans="1:14" ht="15">
      <c r="A155" s="144"/>
      <c r="B155" s="144"/>
      <c r="C155" s="144"/>
      <c r="D155" s="144"/>
      <c r="E155" s="144"/>
      <c r="F155" s="144"/>
      <c r="G155" s="144"/>
      <c r="H155" s="144"/>
      <c r="I155" s="144"/>
      <c r="J155" s="144"/>
      <c r="K155" s="144"/>
      <c r="L155" s="144"/>
      <c r="M155" s="144"/>
      <c r="N155" s="144"/>
    </row>
    <row r="156" spans="1:14" ht="15">
      <c r="A156" s="144"/>
      <c r="B156" s="144"/>
      <c r="C156" s="144"/>
      <c r="D156" s="144"/>
      <c r="E156" s="144"/>
      <c r="F156" s="144"/>
      <c r="G156" s="144"/>
      <c r="H156" s="144"/>
      <c r="I156" s="144"/>
      <c r="J156" s="144"/>
      <c r="K156" s="144"/>
      <c r="L156" s="144"/>
      <c r="M156" s="144"/>
      <c r="N156" s="144"/>
    </row>
    <row r="157" spans="1:14" ht="15">
      <c r="A157" s="144"/>
      <c r="B157" s="144"/>
      <c r="C157" s="144"/>
      <c r="D157" s="144"/>
      <c r="E157" s="144"/>
      <c r="F157" s="144"/>
      <c r="G157" s="144"/>
      <c r="H157" s="144"/>
      <c r="I157" s="144"/>
      <c r="J157" s="144"/>
      <c r="K157" s="144"/>
      <c r="L157" s="144"/>
      <c r="M157" s="144"/>
      <c r="N157" s="144"/>
    </row>
    <row r="158" spans="1:14" ht="15">
      <c r="A158" s="144"/>
      <c r="B158" s="144"/>
      <c r="C158" s="144"/>
      <c r="D158" s="144"/>
      <c r="E158" s="144"/>
      <c r="F158" s="144"/>
      <c r="G158" s="144"/>
      <c r="H158" s="144"/>
      <c r="I158" s="144"/>
      <c r="J158" s="144"/>
      <c r="K158" s="144"/>
      <c r="L158" s="144"/>
      <c r="M158" s="144"/>
      <c r="N158" s="144"/>
    </row>
    <row r="159" spans="1:14" ht="15">
      <c r="A159" s="144"/>
      <c r="B159" s="144"/>
      <c r="C159" s="144"/>
      <c r="D159" s="144"/>
      <c r="E159" s="144"/>
      <c r="F159" s="144"/>
      <c r="G159" s="144"/>
      <c r="H159" s="144"/>
      <c r="I159" s="144"/>
      <c r="J159" s="144"/>
      <c r="K159" s="144"/>
      <c r="L159" s="144"/>
      <c r="M159" s="144"/>
      <c r="N159" s="144"/>
    </row>
    <row r="160" spans="1:14" ht="15">
      <c r="A160" s="144"/>
      <c r="B160" s="144"/>
      <c r="C160" s="144"/>
      <c r="D160" s="144"/>
      <c r="E160" s="144"/>
      <c r="F160" s="144"/>
      <c r="G160" s="144"/>
      <c r="H160" s="144"/>
      <c r="I160" s="144"/>
      <c r="J160" s="144"/>
      <c r="K160" s="144"/>
      <c r="L160" s="144"/>
      <c r="M160" s="144"/>
      <c r="N160" s="144"/>
    </row>
    <row r="161" spans="1:14" ht="15">
      <c r="A161" s="144"/>
      <c r="B161" s="144"/>
      <c r="C161" s="144"/>
      <c r="D161" s="144"/>
      <c r="E161" s="144"/>
      <c r="F161" s="144"/>
      <c r="G161" s="144"/>
      <c r="H161" s="144"/>
      <c r="I161" s="144"/>
      <c r="J161" s="144"/>
      <c r="K161" s="144"/>
      <c r="L161" s="144"/>
      <c r="M161" s="144"/>
      <c r="N161" s="144"/>
    </row>
    <row r="162" spans="1:14" ht="15">
      <c r="A162" s="144"/>
      <c r="B162" s="144"/>
      <c r="C162" s="144"/>
      <c r="D162" s="144"/>
      <c r="E162" s="144"/>
      <c r="F162" s="144"/>
      <c r="G162" s="144"/>
      <c r="H162" s="144"/>
      <c r="I162" s="144"/>
      <c r="J162" s="144"/>
      <c r="K162" s="144"/>
      <c r="L162" s="144"/>
      <c r="M162" s="144"/>
      <c r="N162" s="144"/>
    </row>
    <row r="163" spans="1:14" ht="15">
      <c r="A163" s="144"/>
      <c r="B163" s="144"/>
      <c r="C163" s="144"/>
      <c r="D163" s="144"/>
      <c r="E163" s="144"/>
      <c r="F163" s="144"/>
      <c r="G163" s="144"/>
      <c r="H163" s="144"/>
      <c r="I163" s="144"/>
      <c r="J163" s="144"/>
      <c r="K163" s="144"/>
      <c r="L163" s="144"/>
      <c r="M163" s="144"/>
      <c r="N163" s="144"/>
    </row>
    <row r="164" spans="1:14" ht="15">
      <c r="A164" s="144"/>
      <c r="B164" s="144"/>
      <c r="C164" s="144"/>
      <c r="D164" s="144"/>
      <c r="E164" s="144"/>
      <c r="F164" s="144"/>
      <c r="G164" s="144"/>
      <c r="H164" s="144"/>
      <c r="I164" s="144"/>
      <c r="J164" s="144"/>
      <c r="K164" s="144"/>
      <c r="L164" s="144"/>
      <c r="M164" s="144"/>
      <c r="N164" s="144"/>
    </row>
    <row r="165" spans="1:14" ht="15">
      <c r="A165" s="144"/>
      <c r="B165" s="144"/>
      <c r="C165" s="144"/>
      <c r="D165" s="144"/>
      <c r="E165" s="144"/>
      <c r="F165" s="144"/>
      <c r="G165" s="144"/>
      <c r="H165" s="144"/>
      <c r="I165" s="144"/>
      <c r="J165" s="144"/>
      <c r="K165" s="144"/>
      <c r="L165" s="144"/>
      <c r="M165" s="144"/>
      <c r="N165" s="144"/>
    </row>
    <row r="166" spans="1:14" ht="15">
      <c r="A166" s="144"/>
      <c r="B166" s="144"/>
      <c r="C166" s="144"/>
      <c r="D166" s="144"/>
      <c r="E166" s="144"/>
      <c r="F166" s="144"/>
      <c r="G166" s="144"/>
      <c r="H166" s="144"/>
      <c r="I166" s="144"/>
      <c r="J166" s="144"/>
      <c r="K166" s="144"/>
      <c r="L166" s="144"/>
      <c r="M166" s="144"/>
      <c r="N166" s="144"/>
    </row>
    <row r="167" spans="1:14" ht="15">
      <c r="A167" s="144"/>
      <c r="B167" s="144"/>
      <c r="C167" s="144"/>
      <c r="D167" s="144"/>
      <c r="E167" s="144"/>
      <c r="F167" s="144"/>
      <c r="G167" s="144"/>
      <c r="H167" s="144"/>
      <c r="I167" s="144"/>
      <c r="J167" s="144"/>
      <c r="K167" s="144"/>
      <c r="L167" s="144"/>
      <c r="M167" s="144"/>
      <c r="N167" s="144"/>
    </row>
    <row r="168" spans="1:14" ht="15">
      <c r="A168" s="144"/>
      <c r="B168" s="144"/>
      <c r="C168" s="144"/>
      <c r="D168" s="144"/>
      <c r="E168" s="144"/>
      <c r="F168" s="144"/>
      <c r="G168" s="144"/>
      <c r="H168" s="144"/>
      <c r="I168" s="144"/>
      <c r="J168" s="144"/>
      <c r="K168" s="144"/>
      <c r="L168" s="144"/>
      <c r="M168" s="144"/>
      <c r="N168" s="144"/>
    </row>
    <row r="169" spans="1:14" ht="15">
      <c r="A169" s="144"/>
      <c r="B169" s="144"/>
      <c r="C169" s="144"/>
      <c r="D169" s="144"/>
      <c r="E169" s="144"/>
      <c r="F169" s="144"/>
      <c r="G169" s="144"/>
      <c r="H169" s="144"/>
      <c r="I169" s="144"/>
      <c r="J169" s="144"/>
      <c r="K169" s="144"/>
      <c r="L169" s="144"/>
      <c r="M169" s="144"/>
      <c r="N169" s="144"/>
    </row>
    <row r="170" spans="1:14" ht="15">
      <c r="A170" s="144"/>
      <c r="B170" s="144"/>
      <c r="C170" s="144"/>
      <c r="D170" s="144"/>
      <c r="E170" s="144"/>
      <c r="F170" s="144"/>
      <c r="G170" s="144"/>
      <c r="H170" s="144"/>
      <c r="I170" s="144"/>
      <c r="J170" s="144"/>
      <c r="K170" s="144"/>
      <c r="L170" s="144"/>
      <c r="M170" s="144"/>
      <c r="N170" s="144"/>
    </row>
    <row r="171" spans="1:14" ht="15">
      <c r="A171" s="144"/>
      <c r="B171" s="144"/>
      <c r="C171" s="144"/>
      <c r="D171" s="144"/>
      <c r="E171" s="144"/>
      <c r="F171" s="144"/>
      <c r="G171" s="144"/>
      <c r="H171" s="144"/>
      <c r="I171" s="144"/>
      <c r="J171" s="144"/>
      <c r="K171" s="144"/>
      <c r="L171" s="144"/>
      <c r="M171" s="144"/>
      <c r="N171" s="144"/>
    </row>
    <row r="172" spans="1:14" ht="15">
      <c r="A172" s="144"/>
      <c r="B172" s="144"/>
      <c r="C172" s="144"/>
      <c r="D172" s="144"/>
      <c r="E172" s="144"/>
      <c r="F172" s="144"/>
      <c r="G172" s="144"/>
      <c r="H172" s="144"/>
      <c r="I172" s="144"/>
      <c r="J172" s="144"/>
      <c r="K172" s="144"/>
      <c r="L172" s="144"/>
      <c r="M172" s="144"/>
      <c r="N172" s="144"/>
    </row>
    <row r="173" spans="1:14" ht="15">
      <c r="A173" s="144"/>
      <c r="B173" s="144"/>
      <c r="C173" s="144"/>
      <c r="D173" s="144"/>
      <c r="E173" s="144"/>
      <c r="F173" s="144"/>
      <c r="G173" s="144"/>
      <c r="H173" s="144"/>
      <c r="I173" s="144"/>
      <c r="J173" s="144"/>
      <c r="K173" s="144"/>
      <c r="L173" s="144"/>
      <c r="M173" s="144"/>
      <c r="N173" s="144"/>
    </row>
    <row r="174" spans="1:14" ht="15">
      <c r="A174" s="144"/>
      <c r="B174" s="144"/>
      <c r="C174" s="144"/>
      <c r="D174" s="144"/>
      <c r="E174" s="144"/>
      <c r="F174" s="144"/>
      <c r="G174" s="144"/>
      <c r="H174" s="144"/>
      <c r="I174" s="144"/>
      <c r="J174" s="144"/>
      <c r="K174" s="144"/>
      <c r="L174" s="144"/>
      <c r="M174" s="144"/>
      <c r="N174" s="144"/>
    </row>
    <row r="175" spans="1:14" ht="15">
      <c r="A175" s="144"/>
      <c r="B175" s="144"/>
      <c r="C175" s="144"/>
      <c r="D175" s="144"/>
      <c r="E175" s="144"/>
      <c r="F175" s="144"/>
      <c r="G175" s="144"/>
      <c r="H175" s="144"/>
      <c r="I175" s="144"/>
      <c r="J175" s="144"/>
      <c r="K175" s="144"/>
      <c r="L175" s="144"/>
      <c r="M175" s="144"/>
      <c r="N175" s="144"/>
    </row>
    <row r="176" spans="1:14" ht="15">
      <c r="A176" s="144"/>
      <c r="B176" s="144"/>
      <c r="C176" s="144"/>
      <c r="D176" s="144"/>
      <c r="E176" s="144"/>
      <c r="F176" s="144"/>
      <c r="G176" s="144"/>
      <c r="H176" s="144"/>
      <c r="I176" s="144"/>
      <c r="J176" s="144"/>
      <c r="K176" s="144"/>
      <c r="L176" s="144"/>
      <c r="M176" s="144"/>
      <c r="N176" s="144"/>
    </row>
    <row r="177" spans="1:14" ht="15">
      <c r="A177" s="144"/>
      <c r="B177" s="144"/>
      <c r="C177" s="144"/>
      <c r="D177" s="144"/>
      <c r="E177" s="144"/>
      <c r="F177" s="144"/>
      <c r="G177" s="144"/>
      <c r="H177" s="144"/>
      <c r="I177" s="144"/>
      <c r="J177" s="144"/>
      <c r="K177" s="144"/>
      <c r="L177" s="144"/>
      <c r="M177" s="144"/>
      <c r="N177" s="144"/>
    </row>
    <row r="178" spans="1:14" ht="15">
      <c r="A178" s="144"/>
      <c r="B178" s="144"/>
      <c r="C178" s="144"/>
      <c r="D178" s="144"/>
      <c r="E178" s="144"/>
      <c r="F178" s="144"/>
      <c r="G178" s="144"/>
      <c r="H178" s="144"/>
      <c r="I178" s="144"/>
      <c r="J178" s="144"/>
      <c r="K178" s="144"/>
      <c r="L178" s="144"/>
      <c r="M178" s="144"/>
      <c r="N178" s="144"/>
    </row>
    <row r="179" spans="1:14" ht="15">
      <c r="A179" s="144"/>
      <c r="B179" s="144"/>
      <c r="C179" s="144"/>
      <c r="D179" s="144"/>
      <c r="E179" s="144"/>
      <c r="F179" s="144"/>
      <c r="G179" s="144"/>
      <c r="H179" s="144"/>
      <c r="I179" s="144"/>
      <c r="J179" s="144"/>
      <c r="K179" s="144"/>
      <c r="L179" s="144"/>
      <c r="M179" s="144"/>
      <c r="N179" s="144"/>
    </row>
    <row r="180" spans="1:14" ht="15">
      <c r="A180" s="144"/>
      <c r="B180" s="144"/>
      <c r="C180" s="144"/>
      <c r="D180" s="144"/>
      <c r="E180" s="144"/>
      <c r="F180" s="144"/>
      <c r="G180" s="144"/>
      <c r="H180" s="144"/>
      <c r="I180" s="144"/>
      <c r="J180" s="144"/>
      <c r="K180" s="144"/>
      <c r="L180" s="144"/>
      <c r="M180" s="144"/>
      <c r="N180" s="144"/>
    </row>
    <row r="181" spans="1:14" ht="15">
      <c r="A181" s="144"/>
      <c r="B181" s="144"/>
      <c r="C181" s="144"/>
      <c r="D181" s="144"/>
      <c r="E181" s="144"/>
      <c r="F181" s="144"/>
      <c r="G181" s="144"/>
      <c r="H181" s="144"/>
      <c r="I181" s="144"/>
      <c r="J181" s="144"/>
      <c r="K181" s="144"/>
      <c r="L181" s="144"/>
      <c r="M181" s="144"/>
      <c r="N181" s="144"/>
    </row>
    <row r="182" spans="1:14" ht="15">
      <c r="A182" s="144"/>
      <c r="B182" s="144"/>
      <c r="C182" s="144"/>
      <c r="D182" s="144"/>
      <c r="E182" s="144"/>
      <c r="F182" s="144"/>
      <c r="G182" s="144"/>
      <c r="H182" s="144"/>
      <c r="I182" s="144"/>
      <c r="J182" s="144"/>
      <c r="K182" s="144"/>
      <c r="L182" s="144"/>
      <c r="M182" s="144"/>
      <c r="N182" s="144"/>
    </row>
    <row r="183" spans="1:14" ht="15">
      <c r="A183" s="144"/>
      <c r="B183" s="144"/>
      <c r="C183" s="144"/>
      <c r="D183" s="144"/>
      <c r="E183" s="144"/>
      <c r="F183" s="144"/>
      <c r="G183" s="144"/>
      <c r="H183" s="144"/>
      <c r="I183" s="144"/>
      <c r="J183" s="144"/>
      <c r="K183" s="144"/>
      <c r="L183" s="144"/>
      <c r="M183" s="144"/>
      <c r="N183" s="144"/>
    </row>
    <row r="184" spans="1:14" ht="15">
      <c r="A184" s="144"/>
      <c r="B184" s="144"/>
      <c r="C184" s="144"/>
      <c r="D184" s="144"/>
      <c r="E184" s="144"/>
      <c r="F184" s="144"/>
      <c r="G184" s="144"/>
      <c r="H184" s="144"/>
      <c r="I184" s="144"/>
      <c r="J184" s="144"/>
      <c r="K184" s="144"/>
      <c r="L184" s="144"/>
      <c r="M184" s="144"/>
      <c r="N184" s="144"/>
    </row>
    <row r="185" spans="1:14" ht="15">
      <c r="A185" s="144"/>
      <c r="B185" s="144"/>
      <c r="C185" s="144"/>
      <c r="D185" s="144"/>
      <c r="E185" s="144"/>
      <c r="F185" s="144"/>
      <c r="G185" s="144"/>
      <c r="H185" s="144"/>
      <c r="I185" s="144"/>
      <c r="J185" s="144"/>
      <c r="K185" s="144"/>
      <c r="L185" s="144"/>
      <c r="M185" s="144"/>
      <c r="N185" s="144"/>
    </row>
    <row r="186" spans="1:14" ht="15">
      <c r="A186" s="144"/>
      <c r="B186" s="144"/>
      <c r="C186" s="144"/>
      <c r="D186" s="144"/>
      <c r="E186" s="144"/>
      <c r="F186" s="144"/>
      <c r="G186" s="144"/>
      <c r="H186" s="144"/>
      <c r="I186" s="144"/>
      <c r="J186" s="144"/>
      <c r="K186" s="144"/>
      <c r="L186" s="144"/>
      <c r="M186" s="144"/>
      <c r="N186" s="144"/>
    </row>
    <row r="187" spans="1:14" ht="15">
      <c r="A187" s="144"/>
      <c r="B187" s="144"/>
      <c r="C187" s="144"/>
      <c r="D187" s="144"/>
      <c r="E187" s="144"/>
      <c r="F187" s="144"/>
      <c r="G187" s="144"/>
      <c r="H187" s="144"/>
      <c r="I187" s="144"/>
      <c r="J187" s="144"/>
      <c r="K187" s="144"/>
      <c r="L187" s="144"/>
      <c r="M187" s="144"/>
      <c r="N187" s="144"/>
    </row>
    <row r="188" spans="1:14" ht="15">
      <c r="A188" s="144"/>
      <c r="B188" s="144"/>
      <c r="C188" s="144"/>
      <c r="D188" s="144"/>
      <c r="E188" s="144"/>
      <c r="F188" s="144"/>
      <c r="G188" s="144"/>
      <c r="H188" s="144"/>
      <c r="I188" s="144"/>
      <c r="J188" s="144"/>
      <c r="K188" s="144"/>
      <c r="L188" s="144"/>
      <c r="M188" s="144"/>
      <c r="N188" s="144"/>
    </row>
    <row r="189" spans="1:14" ht="15">
      <c r="A189" s="144"/>
      <c r="B189" s="144"/>
      <c r="C189" s="144"/>
      <c r="D189" s="144"/>
      <c r="E189" s="144"/>
      <c r="F189" s="144"/>
      <c r="G189" s="144"/>
      <c r="H189" s="144"/>
      <c r="I189" s="144"/>
      <c r="J189" s="144"/>
      <c r="K189" s="144"/>
      <c r="L189" s="144"/>
      <c r="M189" s="144"/>
      <c r="N189" s="144"/>
    </row>
    <row r="190" spans="1:14" ht="15">
      <c r="A190" s="144"/>
      <c r="B190" s="144"/>
      <c r="C190" s="144"/>
      <c r="D190" s="144"/>
      <c r="E190" s="144"/>
      <c r="F190" s="144"/>
      <c r="G190" s="144"/>
      <c r="H190" s="144"/>
      <c r="I190" s="144"/>
      <c r="J190" s="144"/>
      <c r="K190" s="144"/>
      <c r="L190" s="144"/>
      <c r="M190" s="144"/>
      <c r="N190" s="144"/>
    </row>
    <row r="191" spans="1:14" ht="15">
      <c r="A191" s="144"/>
      <c r="B191" s="144"/>
      <c r="C191" s="144"/>
      <c r="D191" s="144"/>
      <c r="E191" s="144"/>
      <c r="F191" s="144"/>
      <c r="G191" s="144"/>
      <c r="H191" s="144"/>
      <c r="I191" s="144"/>
      <c r="J191" s="144"/>
      <c r="K191" s="144"/>
      <c r="L191" s="144"/>
      <c r="M191" s="144"/>
      <c r="N191" s="144"/>
    </row>
    <row r="192" spans="1:14" ht="15">
      <c r="A192" s="144"/>
      <c r="B192" s="144"/>
      <c r="C192" s="144"/>
      <c r="D192" s="144"/>
      <c r="E192" s="144"/>
      <c r="F192" s="144"/>
      <c r="G192" s="144"/>
      <c r="H192" s="144"/>
      <c r="I192" s="144"/>
      <c r="J192" s="144"/>
      <c r="K192" s="144"/>
      <c r="L192" s="144"/>
      <c r="M192" s="144"/>
      <c r="N192" s="144"/>
    </row>
    <row r="193" spans="1:14" ht="15">
      <c r="A193" s="144"/>
      <c r="B193" s="144"/>
      <c r="C193" s="144"/>
      <c r="D193" s="144"/>
      <c r="E193" s="144"/>
      <c r="F193" s="144"/>
      <c r="G193" s="144"/>
      <c r="H193" s="144"/>
      <c r="I193" s="144"/>
      <c r="J193" s="144"/>
      <c r="K193" s="144"/>
      <c r="L193" s="144"/>
      <c r="M193" s="144"/>
      <c r="N193" s="144"/>
    </row>
    <row r="194" spans="1:14" ht="15">
      <c r="A194" s="144"/>
      <c r="B194" s="144"/>
      <c r="C194" s="144"/>
      <c r="D194" s="144"/>
      <c r="E194" s="144"/>
      <c r="F194" s="144"/>
      <c r="G194" s="144"/>
      <c r="H194" s="144"/>
      <c r="I194" s="144"/>
      <c r="J194" s="144"/>
      <c r="K194" s="144"/>
      <c r="L194" s="144"/>
      <c r="M194" s="144"/>
      <c r="N194" s="144"/>
    </row>
    <row r="195" spans="1:14" ht="15">
      <c r="A195" s="144"/>
      <c r="B195" s="144"/>
      <c r="C195" s="144"/>
      <c r="D195" s="144"/>
      <c r="E195" s="144"/>
      <c r="F195" s="144"/>
      <c r="G195" s="144"/>
      <c r="H195" s="144"/>
      <c r="I195" s="144"/>
      <c r="J195" s="144"/>
      <c r="K195" s="144"/>
      <c r="L195" s="144"/>
      <c r="M195" s="144"/>
      <c r="N195" s="144"/>
    </row>
    <row r="196" spans="1:14" ht="15">
      <c r="A196" s="144"/>
      <c r="B196" s="144"/>
      <c r="C196" s="144"/>
      <c r="D196" s="144"/>
      <c r="E196" s="144"/>
      <c r="F196" s="144"/>
      <c r="G196" s="144"/>
      <c r="H196" s="144"/>
      <c r="I196" s="144"/>
      <c r="J196" s="144"/>
      <c r="K196" s="144"/>
      <c r="L196" s="144"/>
      <c r="M196" s="144"/>
      <c r="N196" s="144"/>
    </row>
    <row r="197" spans="1:14" ht="15">
      <c r="A197" s="144"/>
      <c r="B197" s="144"/>
      <c r="C197" s="144"/>
      <c r="D197" s="144"/>
      <c r="E197" s="144"/>
      <c r="F197" s="144"/>
      <c r="G197" s="144"/>
      <c r="H197" s="144"/>
      <c r="I197" s="144"/>
      <c r="J197" s="144"/>
      <c r="K197" s="144"/>
      <c r="L197" s="144"/>
      <c r="M197" s="144"/>
      <c r="N197" s="144"/>
    </row>
    <row r="198" spans="1:14" ht="15">
      <c r="A198" s="144"/>
      <c r="B198" s="144"/>
      <c r="C198" s="144"/>
      <c r="D198" s="144"/>
      <c r="E198" s="144"/>
      <c r="F198" s="144"/>
      <c r="G198" s="144"/>
      <c r="H198" s="144"/>
      <c r="I198" s="144"/>
      <c r="J198" s="144"/>
      <c r="K198" s="144"/>
      <c r="L198" s="144"/>
      <c r="M198" s="144"/>
      <c r="N198" s="144"/>
    </row>
    <row r="199" spans="1:14" ht="15">
      <c r="A199" s="144"/>
      <c r="B199" s="144"/>
      <c r="C199" s="144"/>
      <c r="D199" s="144"/>
      <c r="E199" s="144"/>
      <c r="F199" s="144"/>
      <c r="G199" s="144"/>
      <c r="H199" s="144"/>
      <c r="I199" s="144"/>
      <c r="J199" s="144"/>
      <c r="K199" s="144"/>
      <c r="L199" s="144"/>
      <c r="M199" s="144"/>
      <c r="N199" s="144"/>
    </row>
    <row r="200" spans="1:14" ht="15">
      <c r="A200" s="144"/>
      <c r="B200" s="144"/>
      <c r="C200" s="144"/>
      <c r="D200" s="144"/>
      <c r="E200" s="144"/>
      <c r="F200" s="144"/>
      <c r="G200" s="144"/>
      <c r="H200" s="144"/>
      <c r="I200" s="144"/>
      <c r="J200" s="144"/>
      <c r="K200" s="144"/>
      <c r="L200" s="144"/>
      <c r="M200" s="144"/>
      <c r="N200" s="144"/>
    </row>
    <row r="201" spans="1:14" ht="15">
      <c r="A201" s="144"/>
      <c r="B201" s="144"/>
      <c r="C201" s="144"/>
      <c r="D201" s="144"/>
      <c r="E201" s="144"/>
      <c r="F201" s="144"/>
      <c r="G201" s="144"/>
      <c r="H201" s="144"/>
      <c r="I201" s="144"/>
      <c r="J201" s="144"/>
      <c r="K201" s="144"/>
      <c r="L201" s="144"/>
      <c r="M201" s="144"/>
      <c r="N201" s="144"/>
    </row>
    <row r="202" spans="1:14" ht="15">
      <c r="A202" s="144"/>
      <c r="B202" s="144"/>
      <c r="C202" s="144"/>
      <c r="D202" s="144"/>
      <c r="E202" s="144"/>
      <c r="F202" s="144"/>
      <c r="G202" s="144"/>
      <c r="H202" s="144"/>
      <c r="I202" s="144"/>
      <c r="J202" s="144"/>
      <c r="K202" s="144"/>
      <c r="L202" s="144"/>
      <c r="M202" s="144"/>
      <c r="N202" s="144"/>
    </row>
    <row r="203" spans="1:14" ht="15">
      <c r="A203" s="144"/>
      <c r="B203" s="144"/>
      <c r="C203" s="144"/>
      <c r="D203" s="144"/>
      <c r="E203" s="144"/>
      <c r="F203" s="144"/>
      <c r="G203" s="144"/>
      <c r="H203" s="144"/>
      <c r="I203" s="144"/>
      <c r="J203" s="144"/>
      <c r="K203" s="144"/>
      <c r="L203" s="144"/>
      <c r="M203" s="144"/>
      <c r="N203" s="144"/>
    </row>
    <row r="204" spans="1:14" ht="15">
      <c r="A204" s="144"/>
      <c r="B204" s="144"/>
      <c r="C204" s="144"/>
      <c r="D204" s="144"/>
      <c r="E204" s="144"/>
      <c r="F204" s="144"/>
      <c r="G204" s="144"/>
      <c r="H204" s="144"/>
      <c r="I204" s="144"/>
      <c r="J204" s="144"/>
      <c r="K204" s="144"/>
      <c r="L204" s="144"/>
      <c r="M204" s="144"/>
      <c r="N204" s="144"/>
    </row>
    <row r="205" spans="1:14" ht="15">
      <c r="A205" s="144"/>
      <c r="B205" s="144"/>
      <c r="C205" s="144"/>
      <c r="D205" s="144"/>
      <c r="E205" s="144"/>
      <c r="F205" s="144"/>
      <c r="G205" s="144"/>
      <c r="H205" s="144"/>
      <c r="I205" s="144"/>
      <c r="J205" s="144"/>
      <c r="K205" s="144"/>
      <c r="L205" s="144"/>
      <c r="M205" s="144"/>
      <c r="N205" s="144"/>
    </row>
    <row r="206" spans="1:14" ht="15">
      <c r="A206" s="144"/>
      <c r="B206" s="144"/>
      <c r="C206" s="144"/>
      <c r="D206" s="144"/>
      <c r="E206" s="144"/>
      <c r="F206" s="144"/>
      <c r="G206" s="144"/>
      <c r="H206" s="144"/>
      <c r="I206" s="144"/>
      <c r="J206" s="144"/>
      <c r="K206" s="144"/>
      <c r="L206" s="144"/>
      <c r="M206" s="144"/>
      <c r="N206" s="144"/>
    </row>
    <row r="207" spans="1:14" ht="15">
      <c r="A207" s="144"/>
      <c r="B207" s="144"/>
      <c r="C207" s="144"/>
      <c r="D207" s="144"/>
      <c r="E207" s="144"/>
      <c r="F207" s="144"/>
      <c r="G207" s="144"/>
      <c r="H207" s="144"/>
      <c r="I207" s="144"/>
      <c r="J207" s="144"/>
      <c r="K207" s="144"/>
      <c r="L207" s="144"/>
      <c r="M207" s="144"/>
      <c r="N207" s="144"/>
    </row>
    <row r="208" spans="1:14" ht="15">
      <c r="A208" s="144"/>
      <c r="B208" s="144"/>
      <c r="C208" s="144"/>
      <c r="D208" s="144"/>
      <c r="E208" s="144"/>
      <c r="F208" s="144"/>
      <c r="G208" s="144"/>
      <c r="H208" s="144"/>
      <c r="I208" s="144"/>
      <c r="J208" s="144"/>
      <c r="K208" s="144"/>
      <c r="L208" s="144"/>
      <c r="M208" s="144"/>
      <c r="N208" s="144"/>
    </row>
    <row r="209" spans="1:14" ht="15">
      <c r="A209" s="144"/>
      <c r="B209" s="144"/>
      <c r="C209" s="144"/>
      <c r="D209" s="144"/>
      <c r="E209" s="144"/>
      <c r="F209" s="144"/>
      <c r="G209" s="144"/>
      <c r="H209" s="144"/>
      <c r="I209" s="144"/>
      <c r="J209" s="144"/>
      <c r="K209" s="144"/>
      <c r="L209" s="144"/>
      <c r="M209" s="144"/>
      <c r="N209" s="144"/>
    </row>
    <row r="210" spans="1:14" ht="15">
      <c r="A210" s="144"/>
      <c r="B210" s="144"/>
      <c r="C210" s="144"/>
      <c r="D210" s="144"/>
      <c r="E210" s="144"/>
      <c r="F210" s="144"/>
      <c r="G210" s="144"/>
      <c r="H210" s="144"/>
      <c r="I210" s="144"/>
      <c r="J210" s="144"/>
      <c r="K210" s="144"/>
      <c r="L210" s="144"/>
      <c r="M210" s="144"/>
      <c r="N210" s="144"/>
    </row>
    <row r="211" spans="1:14" ht="15">
      <c r="A211" s="144"/>
      <c r="B211" s="144"/>
      <c r="C211" s="144"/>
      <c r="D211" s="144"/>
      <c r="E211" s="144"/>
      <c r="F211" s="144"/>
      <c r="G211" s="144"/>
      <c r="H211" s="144"/>
      <c r="I211" s="144"/>
      <c r="J211" s="144"/>
      <c r="K211" s="144"/>
      <c r="L211" s="144"/>
      <c r="M211" s="144"/>
      <c r="N211" s="144"/>
    </row>
    <row r="212" spans="1:14" ht="15">
      <c r="A212" s="144"/>
      <c r="B212" s="144"/>
      <c r="C212" s="144"/>
      <c r="D212" s="144"/>
      <c r="E212" s="144"/>
      <c r="F212" s="144"/>
      <c r="G212" s="144"/>
      <c r="H212" s="144"/>
      <c r="I212" s="144"/>
      <c r="J212" s="144"/>
      <c r="K212" s="144"/>
      <c r="L212" s="144"/>
      <c r="M212" s="144"/>
      <c r="N212" s="144"/>
    </row>
    <row r="213" spans="1:14" ht="15">
      <c r="A213" s="144"/>
      <c r="B213" s="144"/>
      <c r="C213" s="144"/>
      <c r="D213" s="144"/>
      <c r="E213" s="144"/>
      <c r="F213" s="144"/>
      <c r="G213" s="144"/>
      <c r="H213" s="144"/>
      <c r="I213" s="144"/>
      <c r="J213" s="144"/>
      <c r="K213" s="144"/>
      <c r="L213" s="144"/>
      <c r="M213" s="144"/>
      <c r="N213" s="144"/>
    </row>
    <row r="214" spans="1:14" ht="15">
      <c r="A214" s="144"/>
      <c r="B214" s="144"/>
      <c r="C214" s="144"/>
      <c r="D214" s="144"/>
      <c r="E214" s="144"/>
      <c r="F214" s="144"/>
      <c r="G214" s="144"/>
      <c r="H214" s="144"/>
      <c r="I214" s="144"/>
      <c r="J214" s="144"/>
      <c r="K214" s="144"/>
      <c r="L214" s="144"/>
      <c r="M214" s="144"/>
      <c r="N214" s="144"/>
    </row>
    <row r="215" spans="1:14" ht="15">
      <c r="A215" s="144"/>
      <c r="B215" s="144"/>
      <c r="C215" s="144"/>
      <c r="D215" s="144"/>
      <c r="E215" s="144"/>
      <c r="F215" s="144"/>
      <c r="G215" s="144"/>
      <c r="H215" s="144"/>
      <c r="I215" s="144"/>
      <c r="J215" s="144"/>
      <c r="K215" s="144"/>
      <c r="L215" s="144"/>
      <c r="M215" s="144"/>
      <c r="N215" s="144"/>
    </row>
    <row r="216" spans="1:14" ht="15">
      <c r="A216" s="144"/>
      <c r="B216" s="144"/>
      <c r="C216" s="144"/>
      <c r="D216" s="144"/>
      <c r="E216" s="144"/>
      <c r="F216" s="144"/>
      <c r="G216" s="144"/>
      <c r="H216" s="144"/>
      <c r="I216" s="144"/>
      <c r="J216" s="144"/>
      <c r="K216" s="144"/>
      <c r="L216" s="144"/>
      <c r="M216" s="144"/>
      <c r="N216" s="144"/>
    </row>
    <row r="217" spans="1:14" ht="15">
      <c r="A217" s="144"/>
      <c r="B217" s="144"/>
      <c r="C217" s="144"/>
      <c r="D217" s="144"/>
      <c r="E217" s="144"/>
      <c r="F217" s="144"/>
      <c r="G217" s="144"/>
      <c r="H217" s="144"/>
      <c r="I217" s="144"/>
      <c r="J217" s="144"/>
      <c r="K217" s="144"/>
      <c r="L217" s="144"/>
      <c r="M217" s="144"/>
      <c r="N217" s="144"/>
    </row>
    <row r="218" spans="1:14" ht="15">
      <c r="A218" s="144"/>
      <c r="B218" s="144"/>
      <c r="C218" s="144"/>
      <c r="D218" s="144"/>
      <c r="E218" s="144"/>
      <c r="F218" s="144"/>
      <c r="G218" s="144"/>
      <c r="H218" s="144"/>
      <c r="I218" s="144"/>
      <c r="J218" s="144"/>
      <c r="K218" s="144"/>
      <c r="L218" s="144"/>
      <c r="M218" s="144"/>
      <c r="N218" s="144"/>
    </row>
    <row r="219" spans="1:14" ht="15">
      <c r="A219" s="144"/>
      <c r="B219" s="144"/>
      <c r="C219" s="144"/>
      <c r="D219" s="144"/>
      <c r="E219" s="144"/>
      <c r="F219" s="144"/>
      <c r="G219" s="144"/>
      <c r="H219" s="144"/>
      <c r="I219" s="144"/>
      <c r="J219" s="144"/>
      <c r="K219" s="144"/>
      <c r="L219" s="144"/>
      <c r="M219" s="144"/>
      <c r="N219" s="144"/>
    </row>
    <row r="220" spans="1:14" ht="15">
      <c r="A220" s="144"/>
      <c r="B220" s="144"/>
      <c r="C220" s="144"/>
      <c r="D220" s="144"/>
      <c r="E220" s="144"/>
      <c r="F220" s="144"/>
      <c r="G220" s="144"/>
      <c r="H220" s="144"/>
      <c r="I220" s="144"/>
      <c r="J220" s="144"/>
      <c r="K220" s="144"/>
      <c r="L220" s="144"/>
      <c r="M220" s="144"/>
      <c r="N220" s="144"/>
    </row>
  </sheetData>
  <sheetProtection/>
  <mergeCells count="1">
    <mergeCell ref="B4:H7"/>
  </mergeCells>
  <conditionalFormatting sqref="A9">
    <cfRule type="expression" priority="43" dxfId="2" stopIfTrue="1">
      <formula>Prorrogações!#REF!=3</formula>
    </cfRule>
    <cfRule type="expression" priority="44" dxfId="1" stopIfTrue="1">
      <formula>IF(Prorrogações!#REF!=2,IF(A9&gt;TODAY(),1,0),3)=0</formula>
    </cfRule>
    <cfRule type="expression" priority="45" dxfId="3" stopIfTrue="1">
      <formula>IF(Prorrogações!#REF!=2,IF(A9&gt;TODAY(),1,0),0)=1</formula>
    </cfRule>
  </conditionalFormatting>
  <conditionalFormatting sqref="A9">
    <cfRule type="expression" priority="46" dxfId="2" stopIfTrue="1">
      <formula>Prorrogações!#REF!=3</formula>
    </cfRule>
    <cfRule type="expression" priority="47" dxfId="1" stopIfTrue="1">
      <formula>IF(Prorrogações!#REF!=2,IF(A9&gt;TODAY(),1,0),3)=0</formula>
    </cfRule>
    <cfRule type="expression" priority="48" dxfId="0" stopIfTrue="1">
      <formula>IF(Prorrogações!#REF!=2,IF(A9&gt;TODAY(),1,0),0)=1</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57" r:id="rId4"/>
  <colBreaks count="1" manualBreakCount="1">
    <brk id="5" max="65535" man="1"/>
  </colBreaks>
  <drawing r:id="rId3"/>
  <legacyDrawing r:id="rId2"/>
</worksheet>
</file>

<file path=xl/worksheets/sheet4.xml><?xml version="1.0" encoding="utf-8"?>
<worksheet xmlns="http://schemas.openxmlformats.org/spreadsheetml/2006/main" xmlns:r="http://schemas.openxmlformats.org/officeDocument/2006/relationships">
  <dimension ref="B1:N26"/>
  <sheetViews>
    <sheetView showGridLines="0" zoomScalePageLayoutView="0" workbookViewId="0" topLeftCell="A1">
      <selection activeCell="C6" sqref="C6"/>
    </sheetView>
  </sheetViews>
  <sheetFormatPr defaultColWidth="9.140625" defaultRowHeight="15"/>
  <cols>
    <col min="1" max="1" width="4.8515625" style="99" customWidth="1"/>
    <col min="2" max="2" width="17.7109375" style="0" customWidth="1"/>
    <col min="3" max="3" width="13.00390625" style="0" customWidth="1"/>
    <col min="4" max="4" width="5.7109375" style="0" customWidth="1"/>
    <col min="5" max="5" width="25.140625" style="99" customWidth="1"/>
    <col min="6" max="6" width="7.57421875" style="99" customWidth="1"/>
    <col min="7" max="9" width="6.421875" style="99" customWidth="1"/>
    <col min="10" max="10" width="17.28125" style="0" customWidth="1"/>
    <col min="11" max="11" width="12.421875" style="0" customWidth="1"/>
    <col min="12" max="12" width="6.140625" style="0" customWidth="1"/>
    <col min="13" max="13" width="23.57421875" style="0" customWidth="1"/>
  </cols>
  <sheetData>
    <row r="1" spans="2:14" s="99" customFormat="1" ht="18.75">
      <c r="B1" s="320" t="s">
        <v>58</v>
      </c>
      <c r="C1" s="320"/>
      <c r="D1" s="320"/>
      <c r="E1" s="320"/>
      <c r="F1" s="320"/>
      <c r="H1" s="120"/>
      <c r="J1" s="321" t="s">
        <v>84</v>
      </c>
      <c r="K1" s="321"/>
      <c r="L1" s="321"/>
      <c r="M1" s="321"/>
      <c r="N1" s="321"/>
    </row>
    <row r="2" spans="2:8" s="99" customFormat="1" ht="15">
      <c r="B2" s="115"/>
      <c r="C2" s="115"/>
      <c r="H2" s="120"/>
    </row>
    <row r="3" spans="2:14" ht="15">
      <c r="B3" s="322" t="s">
        <v>72</v>
      </c>
      <c r="C3" s="322"/>
      <c r="E3" s="322" t="s">
        <v>77</v>
      </c>
      <c r="F3" s="322"/>
      <c r="H3" s="120"/>
      <c r="J3" s="322" t="s">
        <v>72</v>
      </c>
      <c r="K3" s="322"/>
      <c r="M3" s="322" t="s">
        <v>77</v>
      </c>
      <c r="N3" s="322"/>
    </row>
    <row r="4" spans="2:14" ht="15">
      <c r="B4" s="94" t="s">
        <v>70</v>
      </c>
      <c r="C4" s="94">
        <f>COUNTIF(Licitações!B10:B108,"Prevista")</f>
        <v>32</v>
      </c>
      <c r="E4" s="94" t="s">
        <v>75</v>
      </c>
      <c r="F4" s="94">
        <f>COUNTIF(Licitações!$B$10:$B$105,"Sim1")</f>
        <v>0</v>
      </c>
      <c r="H4" s="120"/>
      <c r="J4" s="94" t="s">
        <v>70</v>
      </c>
      <c r="K4" s="94">
        <f>COUNTIF('Contratações Diretas'!B9:B53,"Prevista")</f>
        <v>15</v>
      </c>
      <c r="M4" s="94" t="s">
        <v>75</v>
      </c>
      <c r="N4" s="94">
        <f>COUNTIF('Contratações Diretas'!$B$9:$B$53,"Sim1")</f>
        <v>0</v>
      </c>
    </row>
    <row r="5" spans="2:14" s="99" customFormat="1" ht="15">
      <c r="B5" s="94" t="s">
        <v>87</v>
      </c>
      <c r="C5" s="94">
        <f>COUNTIF(Licitações!$B$10:$B$108,"Prevista/migrada")</f>
        <v>0</v>
      </c>
      <c r="E5" s="94" t="s">
        <v>78</v>
      </c>
      <c r="F5" s="94">
        <f>COUNTIF(Licitações!$B$10:$B$105,"Não1")</f>
        <v>0</v>
      </c>
      <c r="H5" s="120"/>
      <c r="J5" s="94" t="s">
        <v>87</v>
      </c>
      <c r="K5" s="94">
        <f>COUNTIF('Contratações Diretas'!B9:B53,"Prevista/migrada")</f>
        <v>0</v>
      </c>
      <c r="M5" s="94" t="s">
        <v>78</v>
      </c>
      <c r="N5" s="94">
        <f>COUNTIF('Contratações Diretas'!$B$9:$B$53,"Não1")</f>
        <v>0</v>
      </c>
    </row>
    <row r="6" spans="2:14" ht="15">
      <c r="B6" s="94" t="s">
        <v>71</v>
      </c>
      <c r="C6" s="94">
        <f>COUNTIF(Licitações!$B$10:$B$108,"Incluída")</f>
        <v>0</v>
      </c>
      <c r="E6" s="94" t="s">
        <v>85</v>
      </c>
      <c r="F6" s="94">
        <f>COUNTIF(Licitações!$B$10:$B$105,"Não iniciado1")</f>
        <v>18</v>
      </c>
      <c r="H6" s="120"/>
      <c r="J6" s="94" t="s">
        <v>71</v>
      </c>
      <c r="K6" s="94">
        <f>COUNTIF('Contratações Diretas'!B9:B53,"Incluída")</f>
        <v>0</v>
      </c>
      <c r="M6" s="94" t="s">
        <v>85</v>
      </c>
      <c r="N6" s="94">
        <f>COUNTIF('Contratações Diretas'!$B$9:$B$53,"não iniciado1")</f>
        <v>15</v>
      </c>
    </row>
    <row r="7" spans="2:14" s="99" customFormat="1" ht="15">
      <c r="B7" s="97" t="s">
        <v>88</v>
      </c>
      <c r="C7" s="94">
        <f>COUNTIF(Licitações!$B$10:$B$108,"Incluída/migrada")</f>
        <v>0</v>
      </c>
      <c r="E7" s="94" t="s">
        <v>79</v>
      </c>
      <c r="F7" s="94">
        <f>COUNTIF(Licitações!$B$10:$B$105,"Fracassada")</f>
        <v>0</v>
      </c>
      <c r="H7" s="120"/>
      <c r="J7" s="94" t="s">
        <v>88</v>
      </c>
      <c r="K7" s="94">
        <f>COUNTIF('Contratações Diretas'!B9:B53,"Incluída/migrada")</f>
        <v>0</v>
      </c>
      <c r="M7" s="94" t="s">
        <v>83</v>
      </c>
      <c r="N7" s="94">
        <f>COUNTIF('Contratações Diretas'!$B$9:$B$53,"em andamento")</f>
        <v>0</v>
      </c>
    </row>
    <row r="8" spans="2:14" ht="15">
      <c r="B8" s="116" t="s">
        <v>82</v>
      </c>
      <c r="C8" s="116">
        <f>SUM(C4:C7)</f>
        <v>32</v>
      </c>
      <c r="E8" s="94" t="s">
        <v>83</v>
      </c>
      <c r="F8" s="94">
        <f>COUNTIF(Licitações!$B$10:$B$105,"Em andamento")</f>
        <v>14</v>
      </c>
      <c r="H8" s="120"/>
      <c r="J8" s="116" t="s">
        <v>82</v>
      </c>
      <c r="K8" s="116">
        <f>SUM(K4:K7)</f>
        <v>15</v>
      </c>
      <c r="M8" s="94" t="s">
        <v>89</v>
      </c>
      <c r="N8" s="94">
        <f>COUNTIF('Contratações Diretas'!$B$9:$B$53,"objeto agrupado1")</f>
        <v>0</v>
      </c>
    </row>
    <row r="9" spans="2:14" s="99" customFormat="1" ht="31.5" customHeight="1">
      <c r="B9" s="117" t="s">
        <v>97</v>
      </c>
      <c r="C9" s="118">
        <f>C8-C5</f>
        <v>32</v>
      </c>
      <c r="E9" s="94" t="s">
        <v>89</v>
      </c>
      <c r="F9" s="94">
        <f>COUNTIF(Licitações!$B$10:$B$105,"Objeto agrupado1")</f>
        <v>0</v>
      </c>
      <c r="H9" s="120"/>
      <c r="J9" s="119"/>
      <c r="K9" s="119"/>
      <c r="M9" s="94" t="s">
        <v>86</v>
      </c>
      <c r="N9" s="94">
        <f>COUNTIF('Contratações Diretas'!$B$9:$B$53,"Objeto cancelado1")</f>
        <v>0</v>
      </c>
    </row>
    <row r="10" spans="5:14" ht="15">
      <c r="E10" s="94" t="s">
        <v>86</v>
      </c>
      <c r="F10" s="94">
        <f>COUNTIF(Licitações!$B$10:$B$105,"Objeto cancelado1")</f>
        <v>0</v>
      </c>
      <c r="H10" s="120"/>
      <c r="M10" s="94" t="s">
        <v>91</v>
      </c>
      <c r="N10" s="94">
        <f>COUNTIF('Contratações Diretas'!$B$9:$B$53,"objeto migrado1")</f>
        <v>0</v>
      </c>
    </row>
    <row r="11" spans="2:14" ht="15">
      <c r="B11" s="322" t="s">
        <v>73</v>
      </c>
      <c r="C11" s="322"/>
      <c r="E11" s="94" t="s">
        <v>91</v>
      </c>
      <c r="F11" s="94">
        <f>COUNTIF(Licitações!$B$10:$B$105,"Objeto migrado1")</f>
        <v>0</v>
      </c>
      <c r="H11" s="120"/>
      <c r="J11" s="322" t="s">
        <v>73</v>
      </c>
      <c r="K11" s="322"/>
      <c r="M11" s="94" t="s">
        <v>90</v>
      </c>
      <c r="N11" s="94">
        <f>COUNTIF('Contratações Diretas'!$B$9:$B$53,"objeto sobrestado1")</f>
        <v>0</v>
      </c>
    </row>
    <row r="12" spans="2:14" ht="15">
      <c r="B12" s="94" t="s">
        <v>75</v>
      </c>
      <c r="C12" s="94">
        <f>COUNTIF(Licitações!$B$10:$B$105,"Sim")</f>
        <v>14</v>
      </c>
      <c r="E12" s="94" t="s">
        <v>90</v>
      </c>
      <c r="F12" s="94">
        <f>COUNTIF(Licitações!$B$10:$B$105,"Objeto sobrestado1")</f>
        <v>0</v>
      </c>
      <c r="H12" s="120"/>
      <c r="J12" s="94" t="s">
        <v>75</v>
      </c>
      <c r="K12" s="94">
        <f>COUNTIF('Contratações Diretas'!$B$9:$B$53,"Sim")</f>
        <v>0</v>
      </c>
      <c r="M12" s="116" t="s">
        <v>82</v>
      </c>
      <c r="N12" s="116">
        <f>SUM(N4:N11)</f>
        <v>15</v>
      </c>
    </row>
    <row r="13" spans="2:11" ht="15">
      <c r="B13" s="94" t="s">
        <v>78</v>
      </c>
      <c r="C13" s="94">
        <f>COUNTIF(Licitações!$B$10:$B$105,"Não ")</f>
        <v>0</v>
      </c>
      <c r="E13" s="116" t="s">
        <v>82</v>
      </c>
      <c r="F13" s="116">
        <f>SUM(F4:F12)</f>
        <v>32</v>
      </c>
      <c r="H13" s="120"/>
      <c r="J13" s="94" t="s">
        <v>78</v>
      </c>
      <c r="K13" s="94">
        <f>COUNTIF('Contratações Diretas'!$B$9:$B$53,"Não ")</f>
        <v>0</v>
      </c>
    </row>
    <row r="14" spans="2:11" ht="15">
      <c r="B14" s="94" t="s">
        <v>85</v>
      </c>
      <c r="C14" s="94">
        <f>COUNTIF(Licitações!$B$10:$B$105,"Não iniciado")</f>
        <v>18</v>
      </c>
      <c r="H14" s="120"/>
      <c r="J14" s="94" t="s">
        <v>85</v>
      </c>
      <c r="K14" s="94">
        <f>COUNTIF('Contratações Diretas'!$B$9:$B$53,"não iniciado")</f>
        <v>15</v>
      </c>
    </row>
    <row r="15" spans="2:14" ht="15">
      <c r="B15" s="94" t="s">
        <v>89</v>
      </c>
      <c r="C15" s="94">
        <f>COUNTIF(Licitações!$B$10:$B$105,"Objeto agrupado")</f>
        <v>0</v>
      </c>
      <c r="H15" s="120"/>
      <c r="J15" s="94" t="s">
        <v>89</v>
      </c>
      <c r="K15" s="94">
        <f>COUNTIF('Contratações Diretas'!$B$9:$B$53,"objeto agrupado")</f>
        <v>0</v>
      </c>
      <c r="M15" s="103" t="s">
        <v>99</v>
      </c>
      <c r="N15" s="103">
        <f>K8-K5</f>
        <v>15</v>
      </c>
    </row>
    <row r="16" spans="2:14" ht="15">
      <c r="B16" s="94" t="s">
        <v>86</v>
      </c>
      <c r="C16" s="94">
        <f>COUNTIF(Licitações!$B$10:$B$105,"Objeto cancelado")</f>
        <v>0</v>
      </c>
      <c r="E16" s="103" t="s">
        <v>99</v>
      </c>
      <c r="F16" s="103">
        <f>C9</f>
        <v>32</v>
      </c>
      <c r="H16" s="120"/>
      <c r="J16" s="94" t="s">
        <v>86</v>
      </c>
      <c r="K16" s="94">
        <f>COUNTIF('Contratações Diretas'!$B$9:$B$53,"Objeto cancelado")</f>
        <v>0</v>
      </c>
      <c r="M16" s="121" t="s">
        <v>98</v>
      </c>
      <c r="N16" s="103">
        <f>N4+N5</f>
        <v>0</v>
      </c>
    </row>
    <row r="17" spans="2:14" s="99" customFormat="1" ht="15">
      <c r="B17" s="94" t="s">
        <v>91</v>
      </c>
      <c r="C17" s="94">
        <f>COUNTIF(Licitações!$B$10:$B$105,"Objeto migrado")</f>
        <v>0</v>
      </c>
      <c r="E17" s="121" t="s">
        <v>98</v>
      </c>
      <c r="F17" s="103">
        <f>F4+F5</f>
        <v>0</v>
      </c>
      <c r="H17" s="120"/>
      <c r="J17" s="94" t="s">
        <v>91</v>
      </c>
      <c r="K17" s="94">
        <f>COUNTIF('Contratações Diretas'!$B$9:$B$53,"objeto migrado")</f>
        <v>0</v>
      </c>
      <c r="N17" s="157">
        <f>N16/N15</f>
        <v>0</v>
      </c>
    </row>
    <row r="18" spans="2:11" s="99" customFormat="1" ht="15">
      <c r="B18" s="94" t="s">
        <v>90</v>
      </c>
      <c r="C18" s="94">
        <f>COUNTIF(Licitações!$B$10:$B$105,"Objeto sobrestado")</f>
        <v>0</v>
      </c>
      <c r="E18" s="103"/>
      <c r="F18" s="157">
        <f>F17/F16</f>
        <v>0</v>
      </c>
      <c r="H18" s="120"/>
      <c r="J18" s="94" t="s">
        <v>90</v>
      </c>
      <c r="K18" s="94">
        <f>COUNTIF('Contratações Diretas'!$B$9:$B$53,"objeto sobrestado")</f>
        <v>0</v>
      </c>
    </row>
    <row r="19" spans="2:11" ht="15">
      <c r="B19" s="116" t="s">
        <v>82</v>
      </c>
      <c r="C19" s="116">
        <f>SUM(C12:C18)</f>
        <v>32</v>
      </c>
      <c r="H19" s="120"/>
      <c r="J19" s="116" t="s">
        <v>82</v>
      </c>
      <c r="K19" s="116">
        <f>SUM(K12:K18)</f>
        <v>15</v>
      </c>
    </row>
    <row r="20" ht="15">
      <c r="H20" s="120"/>
    </row>
    <row r="21" ht="15">
      <c r="H21" s="120"/>
    </row>
    <row r="22" ht="15">
      <c r="H22" s="120"/>
    </row>
    <row r="23" ht="15">
      <c r="H23" s="120"/>
    </row>
    <row r="24" ht="15">
      <c r="H24" s="120"/>
    </row>
    <row r="25" ht="15">
      <c r="H25" s="120"/>
    </row>
    <row r="26" ht="15">
      <c r="H26" s="120"/>
    </row>
  </sheetData>
  <sheetProtection/>
  <mergeCells count="8">
    <mergeCell ref="B1:F1"/>
    <mergeCell ref="J1:N1"/>
    <mergeCell ref="B3:C3"/>
    <mergeCell ref="B11:C11"/>
    <mergeCell ref="J3:K3"/>
    <mergeCell ref="M3:N3"/>
    <mergeCell ref="J11:K11"/>
    <mergeCell ref="E3:F3"/>
  </mergeCell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1"/>
  <sheetViews>
    <sheetView zoomScalePageLayoutView="0" workbookViewId="0" topLeftCell="A1">
      <selection activeCell="B26" sqref="B26"/>
    </sheetView>
  </sheetViews>
  <sheetFormatPr defaultColWidth="9.140625" defaultRowHeight="15"/>
  <cols>
    <col min="1" max="1" width="9.140625" style="99" customWidth="1"/>
    <col min="2" max="2" width="62.7109375" style="0" customWidth="1"/>
    <col min="3" max="3" width="37.00390625" style="99" customWidth="1"/>
    <col min="4" max="4" width="30.57421875" style="0" customWidth="1"/>
    <col min="5" max="5" width="30.28125" style="0" customWidth="1"/>
    <col min="6" max="6" width="38.57421875" style="0" customWidth="1"/>
  </cols>
  <sheetData>
    <row r="1" spans="2:6" ht="18.75">
      <c r="B1" s="153" t="s">
        <v>118</v>
      </c>
      <c r="C1" s="153" t="s">
        <v>123</v>
      </c>
      <c r="D1" s="153" t="s">
        <v>119</v>
      </c>
      <c r="E1" s="153" t="s">
        <v>120</v>
      </c>
      <c r="F1" s="153" t="s">
        <v>121</v>
      </c>
    </row>
    <row r="2" spans="1:6" ht="15.75">
      <c r="A2" s="156">
        <v>1</v>
      </c>
      <c r="B2" s="154"/>
      <c r="C2" s="154"/>
      <c r="D2" s="155"/>
      <c r="E2" s="154"/>
      <c r="F2" s="154"/>
    </row>
    <row r="3" spans="1:6" ht="15.75">
      <c r="A3" s="156">
        <v>2</v>
      </c>
      <c r="B3" s="156"/>
      <c r="C3" s="154"/>
      <c r="D3" s="155"/>
      <c r="E3" s="154"/>
      <c r="F3" s="154"/>
    </row>
    <row r="4" spans="1:6" ht="15.75">
      <c r="A4" s="156">
        <v>3</v>
      </c>
      <c r="B4" s="156"/>
      <c r="C4" s="154"/>
      <c r="D4" s="155"/>
      <c r="E4" s="154"/>
      <c r="F4" s="154"/>
    </row>
    <row r="5" spans="1:6" ht="15.75">
      <c r="A5" s="156">
        <v>4</v>
      </c>
      <c r="B5" s="156"/>
      <c r="C5" s="154"/>
      <c r="D5" s="155"/>
      <c r="E5" s="154"/>
      <c r="F5" s="154"/>
    </row>
    <row r="6" spans="1:6" ht="15.75">
      <c r="A6" s="156">
        <v>5</v>
      </c>
      <c r="B6" s="156"/>
      <c r="C6" s="154"/>
      <c r="D6" s="155"/>
      <c r="E6" s="154"/>
      <c r="F6" s="154"/>
    </row>
    <row r="7" spans="1:6" ht="15.75">
      <c r="A7" s="156">
        <v>6</v>
      </c>
      <c r="B7" s="156"/>
      <c r="C7" s="154"/>
      <c r="D7" s="155"/>
      <c r="E7" s="154"/>
      <c r="F7" s="155"/>
    </row>
    <row r="8" spans="1:6" ht="15.75">
      <c r="A8" s="156">
        <v>7</v>
      </c>
      <c r="B8" s="156"/>
      <c r="C8" s="154"/>
      <c r="D8" s="155"/>
      <c r="E8" s="154"/>
      <c r="F8" s="155"/>
    </row>
    <row r="9" spans="1:6" ht="15.75">
      <c r="A9" s="156">
        <v>8</v>
      </c>
      <c r="B9" s="156"/>
      <c r="C9" s="154"/>
      <c r="D9" s="155"/>
      <c r="E9" s="155"/>
      <c r="F9" s="155"/>
    </row>
    <row r="10" spans="1:6" ht="15.75">
      <c r="A10" s="156">
        <v>9</v>
      </c>
      <c r="B10" s="156"/>
      <c r="C10" s="154"/>
      <c r="D10" s="155"/>
      <c r="E10" s="155"/>
      <c r="F10" s="155"/>
    </row>
    <row r="11" spans="1:6" ht="15.75">
      <c r="A11" s="156">
        <v>10</v>
      </c>
      <c r="B11" s="156"/>
      <c r="C11" s="154"/>
      <c r="D11" s="155"/>
      <c r="E11" s="155"/>
      <c r="F11" s="155"/>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Carine de Lima Nascimento</dc:creator>
  <cp:keywords/>
  <dc:description/>
  <cp:lastModifiedBy>Administrador</cp:lastModifiedBy>
  <cp:lastPrinted>2019-05-28T19:16:59Z</cp:lastPrinted>
  <dcterms:created xsi:type="dcterms:W3CDTF">2015-07-10T19:54:06Z</dcterms:created>
  <dcterms:modified xsi:type="dcterms:W3CDTF">2019-12-04T18:01:11Z</dcterms:modified>
  <cp:category/>
  <cp:version/>
  <cp:contentType/>
  <cp:contentStatus/>
</cp:coreProperties>
</file>